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showInkAnnotation="0" codeName="ThisWorkbook" autoCompressPictures="0"/>
  <bookViews>
    <workbookView xWindow="0" yWindow="0" windowWidth="19200" windowHeight="8955" tabRatio="500"/>
  </bookViews>
  <sheets>
    <sheet name="Solicitud gráfica" sheetId="1" r:id="rId1"/>
    <sheet name="Ayuda" sheetId="2" r:id="rId2"/>
    <sheet name="Definición técnica de imagenes" sheetId="3" r:id="rId3"/>
  </sheets>
  <calcPr calcId="145621" concurrentCalc="0"/>
  <extLst>
    <ext xmlns:mx="http://schemas.microsoft.com/office/mac/excel/2008/main" uri="{7523E5D3-25F3-A5E0-1632-64F254C22452}">
      <mx:ArchID Flags="2"/>
    </ext>
  </extLst>
</workbook>
</file>

<file path=xl/calcChain.xml><?xml version="1.0" encoding="utf-8"?>
<calcChain xmlns="http://schemas.openxmlformats.org/spreadsheetml/2006/main">
  <c r="C36" i="1" l="1"/>
  <c r="C37" i="1"/>
  <c r="C38" i="1"/>
  <c r="C39" i="1"/>
  <c r="C40" i="1"/>
  <c r="C41" i="1"/>
  <c r="C42" i="1"/>
  <c r="C43" i="1"/>
  <c r="C27" i="1"/>
  <c r="C28" i="1"/>
  <c r="C29" i="1"/>
  <c r="C30" i="1"/>
  <c r="C31" i="1"/>
  <c r="C32" i="1"/>
  <c r="C33" i="1"/>
  <c r="C34" i="1"/>
  <c r="C35" i="1"/>
  <c r="I26" i="1"/>
  <c r="H26" i="1"/>
  <c r="F26" i="1"/>
  <c r="G26" i="1"/>
  <c r="C26" i="1"/>
  <c r="C25" i="1"/>
  <c r="C24" i="1"/>
  <c r="C23" i="1"/>
  <c r="A10" i="1"/>
  <c r="A11" i="1"/>
  <c r="A12" i="1"/>
  <c r="A13" i="1"/>
  <c r="C13" i="1"/>
  <c r="F13" i="1"/>
  <c r="I11" i="1"/>
  <c r="I12" i="1"/>
  <c r="I14" i="1"/>
  <c r="I15" i="1"/>
  <c r="I16" i="1"/>
  <c r="I17" i="1"/>
  <c r="I18" i="1"/>
  <c r="I19" i="1"/>
  <c r="I20" i="1"/>
  <c r="I21" i="1"/>
  <c r="I22" i="1"/>
  <c r="I23" i="1"/>
  <c r="I24" i="1"/>
  <c r="I25"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H12" i="1"/>
  <c r="H13" i="1"/>
  <c r="A14" i="1"/>
  <c r="H14" i="1"/>
  <c r="A15" i="1"/>
  <c r="H15" i="1"/>
  <c r="A16" i="1"/>
  <c r="H16" i="1"/>
  <c r="A17" i="1"/>
  <c r="H17" i="1"/>
  <c r="A18" i="1"/>
  <c r="H18" i="1"/>
  <c r="H19" i="1"/>
  <c r="H20" i="1"/>
  <c r="H21" i="1"/>
  <c r="H22" i="1"/>
  <c r="H23" i="1"/>
  <c r="H24" i="1"/>
  <c r="H25"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D18" i="2"/>
  <c r="D7" i="2"/>
  <c r="F11" i="1"/>
  <c r="G11" i="1"/>
  <c r="F12" i="1"/>
  <c r="G12" i="1"/>
  <c r="G13" i="1"/>
  <c r="F14" i="1"/>
  <c r="G14" i="1"/>
  <c r="F15" i="1"/>
  <c r="G15" i="1"/>
  <c r="F16" i="1"/>
  <c r="G16" i="1"/>
  <c r="F17" i="1"/>
  <c r="G17" i="1"/>
  <c r="F18" i="1"/>
  <c r="G18" i="1"/>
  <c r="F19" i="1"/>
  <c r="G19" i="1"/>
  <c r="F20" i="1"/>
  <c r="G20" i="1"/>
  <c r="F21" i="1"/>
  <c r="G21" i="1"/>
  <c r="F22" i="1"/>
  <c r="G22" i="1"/>
  <c r="F23" i="1"/>
  <c r="G23" i="1"/>
  <c r="F24" i="1"/>
  <c r="G24" i="1"/>
  <c r="F25" i="1"/>
  <c r="G25"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1" i="1"/>
  <c r="C12" i="1"/>
  <c r="C14" i="1"/>
  <c r="C15" i="1"/>
  <c r="C16" i="1"/>
  <c r="C17" i="1"/>
  <c r="C18" i="1"/>
  <c r="C19" i="1"/>
  <c r="C20" i="1"/>
  <c r="C21" i="1"/>
  <c r="C22" i="1"/>
  <c r="C10" i="1"/>
  <c r="F5" i="1"/>
  <c r="I21" i="2"/>
  <c r="K45" i="2"/>
  <c r="H21" i="2"/>
  <c r="J21" i="2"/>
  <c r="D17" i="2"/>
  <c r="D5" i="2"/>
  <c r="G10" i="1"/>
</calcChain>
</file>

<file path=xl/sharedStrings.xml><?xml version="1.0" encoding="utf-8"?>
<sst xmlns="http://schemas.openxmlformats.org/spreadsheetml/2006/main" count="354" uniqueCount="229">
  <si>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</si>
  <si>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</si>
  <si>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</si>
  <si>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</si>
  <si>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</si>
  <si>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</si>
  <si>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</si>
  <si>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</si>
  <si>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</si>
  <si>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</si>
  <si>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</si>
  <si>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</si>
  <si>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</si>
  <si>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</si>
  <si>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</si>
  <si>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</si>
  <si>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</si>
  <si>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</si>
  <si>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</si>
  <si>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</si>
  <si>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</si>
  <si>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</si>
  <si>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</si>
  <si>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</si>
  <si>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</si>
  <si>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</si>
  <si>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</si>
  <si>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</si>
  <si>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</si>
  <si>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</si>
  <si>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</si>
  <si>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</si>
  <si>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</si>
  <si>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</si>
  <si>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</si>
  <si>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</si>
  <si>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</si>
  <si>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</si>
  <si>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</si>
  <si>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</si>
  <si>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</si>
  <si>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</si>
  <si>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</si>
  <si>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</si>
  <si>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</si>
  <si>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</si>
  <si>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</si>
  <si>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</si>
  <si>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</si>
  <si>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</si>
  <si>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</si>
  <si>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</si>
  <si>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</si>
  <si>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</si>
  <si>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</si>
  <si>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</si>
  <si>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</si>
  <si>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</si>
  <si>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</si>
  <si>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</si>
  <si>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</si>
  <si>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</si>
  <si>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</si>
  <si>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</si>
  <si>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</si>
  <si>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</si>
  <si>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</si>
  <si>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</si>
  <si>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</si>
  <si>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</si>
  <si>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</si>
  <si>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</si>
  <si>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</si>
  <si>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</si>
  <si>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</si>
  <si>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</si>
  <si>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</si>
  <si>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</si>
  <si>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</si>
  <si>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</si>
  <si>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</si>
  <si>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</si>
  <si>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</si>
  <si>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</si>
  <si>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</si>
  <si>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</si>
  <si>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</si>
  <si>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</si>
  <si>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</si>
  <si>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</si>
  <si>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</si>
  <si>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</si>
  <si>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</si>
  <si>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</si>
  <si>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</si>
  <si>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</si>
  <si>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</si>
  <si>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</si>
  <si>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</si>
  <si>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</si>
  <si>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</si>
  <si>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</si>
  <si>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</si>
  <si>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</si>
  <si>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</si>
  <si>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</si>
  <si>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</si>
  <si>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</si>
  <si>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</si>
  <si>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</si>
  <si>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</si>
  <si>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</si>
  <si>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</si>
  <si>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</si>
  <si>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</si>
  <si>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</si>
  <si>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</si>
  <si>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</si>
  <si>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</si>
  <si>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</si>
  <si>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</si>
  <si>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</si>
  <si>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</si>
  <si>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</si>
  <si>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</si>
  <si>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</si>
  <si>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</si>
  <si>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</si>
  <si>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</si>
  <si>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</si>
  <si>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</si>
  <si>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</si>
  <si>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</si>
  <si>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</si>
  <si>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</si>
  <si>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</si>
  <si>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</si>
  <si>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</si>
  <si>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</si>
  <si>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</si>
  <si>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</si>
  <si>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</si>
  <si>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</si>
  <si>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</si>
  <si>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</si>
  <si>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Cuaderno de Estudio</t>
  </si>
  <si>
    <t>Fotografía</t>
  </si>
  <si>
    <t>Vertical</t>
  </si>
  <si>
    <t>Horizontal</t>
  </si>
  <si>
    <t>Ilustración</t>
  </si>
  <si>
    <t>IMG10</t>
  </si>
  <si>
    <t>IMG11</t>
  </si>
  <si>
    <t>IMG12</t>
  </si>
  <si>
    <t>IMG13</t>
  </si>
  <si>
    <t>Diana Pequetita García Rodríguez</t>
  </si>
  <si>
    <t xml:space="preserve">Imagen para construir. </t>
  </si>
  <si>
    <t>IMG14</t>
  </si>
  <si>
    <t>IMG15</t>
  </si>
  <si>
    <t>IMG16</t>
  </si>
  <si>
    <t>IMG17</t>
  </si>
  <si>
    <t>CN_07_11_CO</t>
  </si>
  <si>
    <t>Las fuerzas y sus efectos sobre los objetos</t>
  </si>
  <si>
    <t>Tipos de Fuerzas</t>
  </si>
  <si>
    <t xml:space="preserve">1.  230718325
2.  225332344
3.  218445529
4. 32472169 
</t>
  </si>
  <si>
    <t>Aplicación de fuerzas</t>
  </si>
  <si>
    <t xml:space="preserve">Por favor indicar con una flecha hacia donde se ejerce el movimiento y la fuerza, como se observa en el ejemplo </t>
  </si>
  <si>
    <t xml:space="preserve">1, 110651186
2. 237985693
</t>
  </si>
  <si>
    <t>Vectores</t>
  </si>
  <si>
    <t>Realizar este dibujo explicativo</t>
  </si>
  <si>
    <t>Representación del newton</t>
  </si>
  <si>
    <t>Por favor realizar un imagen parecida  al diseño</t>
  </si>
  <si>
    <t>Dinamómetro</t>
  </si>
  <si>
    <t>Dibujar varios dinamómetros</t>
  </si>
  <si>
    <t>2ESO/ Ciencias naturales/la fuerza y la presión/conceptos básicos de fuerza/la unidad de fuerza</t>
  </si>
  <si>
    <t>Objetos con flechas dirigidas hacia abajo centro de gravedad</t>
  </si>
  <si>
    <t>Crear una imagen muy parecida a la que coloco a continuación. Tener muy presente el punto donde se aplica el vector. Por favor cambiar la imagen significativamente porque esta es de un libro</t>
  </si>
  <si>
    <t>Interacciones fuerzas eléctricas</t>
  </si>
  <si>
    <t>Realizar este dibujo</t>
  </si>
  <si>
    <t>Interacciones fuerzas magnéticas</t>
  </si>
  <si>
    <t xml:space="preserve">Por favor traducir la imagen Atractive= atracción
Repulsive= Repulsión
</t>
  </si>
  <si>
    <t>fuerza nuclear fuerte</t>
  </si>
  <si>
    <t xml:space="preserve">
Tomada de: http://astroverada.com/_/Graphics/Extras/strong.jpg
Hacer una gráfica similar. Sugerimos cambiar el color azul por negro, por coherencia en los temas tratados.  Rojo igual.  Fondo amarillo para el núcleo
</t>
  </si>
  <si>
    <t>Fuerza nuclear débil</t>
  </si>
  <si>
    <t xml:space="preserve">
Tomada de: http://astroverada.com/_/Graphics/Extras/npdecay.jpg
Hacer una gráfica similar. Sugerimos cambiar el color azul por negro, por coherencia en los temas tratados.  Rojo igual.
Fondo verde.
</t>
  </si>
  <si>
    <t xml:space="preserve">1. 210248905
2. 145689860
</t>
  </si>
  <si>
    <t xml:space="preserve">Hacer dos columnas, en la primera (número 1)escribir fuerza de contacto y  Quitar los datos que se encuentran en la parte superior izquierda y en la segunda columna escribir fuerzas a distancia y colocar la segunda imagen No colocar el título y traducir Tierra, Luna, </t>
  </si>
  <si>
    <t>Tipos de fuerzas</t>
  </si>
  <si>
    <t>Fuerzas de contacto</t>
  </si>
  <si>
    <t>2ESO/tecnología/máquinas simples/plano inclinado/recuerda</t>
  </si>
  <si>
    <t xml:space="preserve">Fuerza normal </t>
  </si>
  <si>
    <t>2ESO/tecnología/máquinas simples/plano inclinado/plano inclinado</t>
  </si>
  <si>
    <t>Fuerza normal en el plano inclinado</t>
  </si>
  <si>
    <t>Borrar las expresiones Px y Py, también borrar la línea punteada</t>
  </si>
  <si>
    <t>Fuerzas de rozamiento</t>
  </si>
  <si>
    <t xml:space="preserve"> 270578735
91917503
</t>
  </si>
  <si>
    <t>Principio de Arquímedes</t>
  </si>
  <si>
    <t>2ESO/ciencias naturales/la fuerza y la presión/tipos de fuerza/las fuerzas de contacto/la fuerza de empuje</t>
  </si>
  <si>
    <t>Fuerza elástica</t>
  </si>
  <si>
    <t>Quitar el texto que se encuentra en la parte inferior izquierda</t>
  </si>
  <si>
    <t>IMG18</t>
  </si>
  <si>
    <t>IMG19</t>
  </si>
  <si>
    <t>IMG20</t>
  </si>
  <si>
    <t>IMG21</t>
  </si>
  <si>
    <t>IMG22</t>
  </si>
  <si>
    <t>IMG23</t>
  </si>
  <si>
    <t>IMG24</t>
  </si>
  <si>
    <t>IMG25</t>
  </si>
  <si>
    <t>IMG26</t>
  </si>
  <si>
    <t>IMG27</t>
  </si>
  <si>
    <t>IMG28</t>
  </si>
  <si>
    <t>IMG29</t>
  </si>
  <si>
    <t>Acción de las fuerzas a distancia</t>
  </si>
  <si>
    <t xml:space="preserve">34097
181980572
 215084938
</t>
  </si>
  <si>
    <t>Fuerza gravitacional</t>
  </si>
  <si>
    <t xml:space="preserve">73943629
123013342
</t>
  </si>
  <si>
    <t>Fuerza eléctrica y campo eléctrico</t>
  </si>
  <si>
    <t>Fuerza magnética y campo magnético</t>
  </si>
  <si>
    <t>Sir Isaac Newton</t>
  </si>
  <si>
    <t>Inercia</t>
  </si>
  <si>
    <t>Para esta imagen se necesita el primer dibujo que se encuentra en shutter y el segundo dibujo que no pude encontrar dentro de los CC ni shutter. Te solicito un dibujo parecido a este para poder colocar el ejemplo de inercia</t>
  </si>
  <si>
    <t>Aviones a reacción</t>
  </si>
  <si>
    <t>Efectos de las fuerzas</t>
  </si>
  <si>
    <t>Trabajo</t>
  </si>
  <si>
    <t> 94777519</t>
  </si>
  <si>
    <t>Torque</t>
  </si>
  <si>
    <t>Sistemas en equilibrio</t>
  </si>
  <si>
    <t>206086270
 168043247</t>
  </si>
  <si>
    <t>Fuerzas en equilibrio</t>
  </si>
  <si>
    <t>2 ESO/ciencias/la fuerza y la presión/los sistemas de fuerzas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</si>
</sst>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8"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1"/>
      <name val="Arial"/>
      <family val="2"/>
    </font>
    <font>
      <sz val="10"/>
      <color rgb="FF000000"/>
      <name val="Century Gothic"/>
      <family val="2"/>
    </font>
    <font>
      <sz val="11"/>
      <color theme="1"/>
      <name val="Arial"/>
      <family val="2"/>
    </font>
    <font>
      <sz val="11"/>
      <color theme="1"/>
      <name val="Century Gothic"/>
      <family val="2"/>
    </font>
    <font>
      <sz val="12"/>
      <color rgb="FF000000"/>
      <name val="Arial"/>
      <family val="2"/>
    </font>
    <font>
      <sz val="12"/>
      <color rgb="FF000000"/>
      <name val="Times New Roman"/>
      <family val="1"/>
    </font>
    <font>
      <sz val="12"/>
      <color rgb="FF333333"/>
      <name val="Arial"/>
      <family val="2"/>
    </font>
    <font>
      <sz val="10"/>
      <color rgb="FF333333"/>
      <name val="Symbol"/>
      <family val="1"/>
      <charset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8">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auto="1"/>
      </left>
      <right style="thin">
        <color auto="1"/>
      </right>
      <top style="thin">
        <color auto="1"/>
      </top>
      <bottom/>
      <diagonal/>
    </border>
    <border>
      <left style="medium">
        <color rgb="FF000000"/>
      </left>
      <right style="medium">
        <color rgb="FF000000"/>
      </right>
      <top style="medium">
        <color rgb="FF000000"/>
      </top>
      <bottom style="medium">
        <color rgb="FF000000"/>
      </bottom>
      <diagonal/>
    </border>
  </borders>
  <cellStyleXfs count="52">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cellStyleXfs>
  <cellXfs count="145">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6" fillId="0" borderId="5" xfId="0" applyFont="1" applyBorder="1" applyAlignment="1">
      <alignment horizontal="left"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20" fillId="0" borderId="0" xfId="0" applyFont="1" applyAlignment="1">
      <alignment horizontal="left" vertical="center" indent="4"/>
    </xf>
    <xf numFmtId="0" fontId="4" fillId="0" borderId="0" xfId="51"/>
    <xf numFmtId="0" fontId="21" fillId="0" borderId="5" xfId="0" applyFont="1" applyBorder="1" applyAlignment="1">
      <alignment wrapText="1"/>
    </xf>
    <xf numFmtId="1" fontId="7" fillId="0" borderId="5" xfId="0" applyNumberFormat="1" applyFont="1" applyFill="1" applyBorder="1" applyAlignment="1">
      <alignment vertical="center" wrapText="1"/>
    </xf>
    <xf numFmtId="0" fontId="23" fillId="0" borderId="5" xfId="0" applyFont="1" applyBorder="1" applyAlignment="1">
      <alignment horizontal="center" vertical="center"/>
    </xf>
    <xf numFmtId="0" fontId="7" fillId="0" borderId="5" xfId="0" applyFont="1" applyFill="1" applyBorder="1" applyAlignment="1">
      <alignment vertical="center" wrapText="1"/>
    </xf>
    <xf numFmtId="0" fontId="20" fillId="0" borderId="0" xfId="0" applyFont="1" applyAlignment="1">
      <alignment vertical="center"/>
    </xf>
    <xf numFmtId="0" fontId="20" fillId="0" borderId="5" xfId="0" applyFont="1" applyBorder="1" applyAlignment="1">
      <alignment horizontal="center" vertical="center"/>
    </xf>
    <xf numFmtId="0" fontId="20" fillId="0" borderId="5" xfId="0" applyFont="1" applyBorder="1" applyAlignment="1">
      <alignment horizontal="center" vertical="center" wrapText="1"/>
    </xf>
    <xf numFmtId="0" fontId="4" fillId="0" borderId="0" xfId="51" applyAlignment="1">
      <alignment vertical="center" wrapText="1"/>
    </xf>
    <xf numFmtId="0" fontId="20" fillId="0" borderId="36" xfId="0" applyFont="1" applyBorder="1" applyAlignment="1">
      <alignment horizontal="center" vertical="center"/>
    </xf>
    <xf numFmtId="0" fontId="20" fillId="0" borderId="5" xfId="0" applyFont="1" applyBorder="1" applyAlignment="1">
      <alignment vertical="center" wrapText="1"/>
    </xf>
    <xf numFmtId="0" fontId="22" fillId="0" borderId="5" xfId="0" applyFont="1" applyBorder="1" applyAlignment="1">
      <alignment vertical="center" wrapText="1"/>
    </xf>
    <xf numFmtId="0" fontId="22" fillId="0" borderId="0" xfId="0" applyFont="1" applyAlignment="1">
      <alignment vertical="center" wrapText="1"/>
    </xf>
    <xf numFmtId="0" fontId="20" fillId="0" borderId="0" xfId="0" applyFont="1" applyAlignment="1">
      <alignment horizontal="center" vertical="center" wrapText="1"/>
    </xf>
    <xf numFmtId="0" fontId="4" fillId="0" borderId="5" xfId="51" applyBorder="1" applyAlignment="1">
      <alignment vertical="center"/>
    </xf>
    <xf numFmtId="0" fontId="20" fillId="0" borderId="5" xfId="0" applyFont="1" applyBorder="1" applyAlignment="1">
      <alignment vertical="center"/>
    </xf>
    <xf numFmtId="0" fontId="0" fillId="0" borderId="5" xfId="0" applyBorder="1"/>
    <xf numFmtId="0" fontId="22" fillId="0" borderId="5" xfId="0" applyFont="1" applyBorder="1" applyAlignment="1">
      <alignment horizontal="center" vertical="center" wrapText="1"/>
    </xf>
    <xf numFmtId="0" fontId="22" fillId="0" borderId="5" xfId="0" applyFont="1" applyBorder="1" applyAlignment="1">
      <alignment vertical="top" wrapText="1"/>
    </xf>
    <xf numFmtId="0" fontId="22" fillId="0" borderId="5" xfId="0" applyFont="1" applyBorder="1" applyAlignment="1">
      <alignment vertical="center"/>
    </xf>
    <xf numFmtId="0" fontId="6" fillId="0" borderId="5" xfId="0" applyFont="1" applyBorder="1" applyAlignment="1">
      <alignment horizontal="center" vertical="center"/>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xf numFmtId="0" fontId="24" fillId="0" borderId="0" xfId="0" applyFont="1" applyAlignment="1">
      <alignment vertical="center"/>
    </xf>
    <xf numFmtId="0" fontId="24" fillId="0" borderId="0" xfId="0" applyFont="1" applyAlignment="1">
      <alignment vertical="center" wrapText="1"/>
    </xf>
    <xf numFmtId="0" fontId="24" fillId="0" borderId="5" xfId="0" applyFont="1" applyBorder="1" applyAlignment="1">
      <alignment wrapText="1"/>
    </xf>
    <xf numFmtId="0" fontId="4" fillId="0" borderId="5" xfId="51" applyBorder="1" applyAlignment="1">
      <alignment wrapText="1"/>
    </xf>
    <xf numFmtId="0" fontId="24" fillId="0" borderId="5" xfId="0" applyFont="1" applyBorder="1" applyAlignment="1"/>
    <xf numFmtId="0" fontId="25" fillId="0" borderId="5" xfId="0" applyFont="1" applyBorder="1" applyAlignment="1">
      <alignment horizontal="left" vertical="center"/>
    </xf>
    <xf numFmtId="0" fontId="6" fillId="0" borderId="5" xfId="0" applyFont="1" applyBorder="1" applyAlignment="1">
      <alignment horizontal="left" vertical="center" wrapText="1"/>
    </xf>
    <xf numFmtId="0" fontId="24" fillId="0" borderId="0" xfId="0" applyFont="1" applyAlignment="1">
      <alignment horizontal="center" vertical="center"/>
    </xf>
    <xf numFmtId="0" fontId="24" fillId="0" borderId="5" xfId="0" applyFont="1" applyBorder="1" applyAlignment="1">
      <alignment horizontal="center" vertical="center"/>
    </xf>
    <xf numFmtId="0" fontId="0" fillId="0" borderId="5" xfId="0" applyBorder="1" applyAlignment="1">
      <alignment wrapText="1"/>
    </xf>
    <xf numFmtId="0" fontId="22" fillId="0" borderId="5" xfId="0" applyFont="1" applyBorder="1" applyAlignment="1">
      <alignment wrapText="1"/>
    </xf>
    <xf numFmtId="0" fontId="22" fillId="0" borderId="5" xfId="0" applyFont="1" applyBorder="1" applyAlignment="1">
      <alignment horizontal="left"/>
    </xf>
    <xf numFmtId="0" fontId="24" fillId="0" borderId="5" xfId="0" applyFont="1" applyBorder="1"/>
    <xf numFmtId="0" fontId="24" fillId="0" borderId="37" xfId="0" applyFont="1" applyBorder="1" applyAlignment="1">
      <alignment vertical="center" wrapText="1"/>
    </xf>
    <xf numFmtId="0" fontId="6" fillId="0" borderId="5" xfId="0" applyFont="1" applyBorder="1" applyAlignment="1">
      <alignment horizontal="center" vertical="center" wrapText="1"/>
    </xf>
    <xf numFmtId="0" fontId="26" fillId="0" borderId="0" xfId="0" applyFont="1" applyAlignment="1">
      <alignment vertical="center"/>
    </xf>
    <xf numFmtId="0" fontId="26" fillId="0" borderId="0" xfId="0" applyFont="1" applyAlignment="1">
      <alignment vertical="center" wrapText="1"/>
    </xf>
    <xf numFmtId="0" fontId="26" fillId="0" borderId="5" xfId="0" applyFont="1" applyBorder="1" applyAlignment="1">
      <alignment vertical="center"/>
    </xf>
    <xf numFmtId="0" fontId="24" fillId="0" borderId="5" xfId="0" applyFont="1" applyBorder="1" applyAlignment="1">
      <alignment vertical="center" wrapText="1"/>
    </xf>
    <xf numFmtId="0" fontId="24" fillId="0" borderId="0" xfId="0" applyFont="1" applyAlignment="1">
      <alignment horizontal="center" vertical="center" wrapText="1"/>
    </xf>
    <xf numFmtId="0" fontId="24" fillId="0" borderId="5" xfId="0" applyFont="1" applyBorder="1" applyAlignment="1">
      <alignment horizontal="center" vertical="center" wrapText="1"/>
    </xf>
    <xf numFmtId="0" fontId="26" fillId="0" borderId="0" xfId="0" applyFont="1" applyAlignment="1">
      <alignment horizontal="center" vertical="center"/>
    </xf>
    <xf numFmtId="0" fontId="27" fillId="0" borderId="0" xfId="0" applyFont="1" applyAlignment="1">
      <alignment vertical="center"/>
    </xf>
    <xf numFmtId="0" fontId="26" fillId="0" borderId="5" xfId="0" applyFont="1" applyBorder="1" applyAlignment="1">
      <alignment vertical="center" wrapText="1"/>
    </xf>
  </cellXfs>
  <cellStyles count="52">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jpeg"/><Relationship Id="rId1" Type="http://schemas.openxmlformats.org/officeDocument/2006/relationships/image" Target="../media/image1.png"/><Relationship Id="rId6" Type="http://schemas.openxmlformats.org/officeDocument/2006/relationships/image" Target="../media/image6.jp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10</xdr:col>
      <xdr:colOff>1357312</xdr:colOff>
      <xdr:row>9</xdr:row>
      <xdr:rowOff>547687</xdr:rowOff>
    </xdr:from>
    <xdr:to>
      <xdr:col>10</xdr:col>
      <xdr:colOff>4080342</xdr:colOff>
      <xdr:row>9</xdr:row>
      <xdr:rowOff>2390513</xdr:rowOff>
    </xdr:to>
    <xdr:pic>
      <xdr:nvPicPr>
        <xdr:cNvPr id="12" name="11 Imagen"/>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716500" y="2524125"/>
          <a:ext cx="2723030" cy="1842826"/>
        </a:xfrm>
        <a:prstGeom prst="rect">
          <a:avLst/>
        </a:prstGeom>
        <a:noFill/>
      </xdr:spPr>
    </xdr:pic>
    <xdr:clientData/>
  </xdr:twoCellAnchor>
  <xdr:twoCellAnchor editAs="oneCell">
    <xdr:from>
      <xdr:col>10</xdr:col>
      <xdr:colOff>1030941</xdr:colOff>
      <xdr:row>10</xdr:row>
      <xdr:rowOff>212911</xdr:rowOff>
    </xdr:from>
    <xdr:to>
      <xdr:col>10</xdr:col>
      <xdr:colOff>4630756</xdr:colOff>
      <xdr:row>10</xdr:row>
      <xdr:rowOff>1492436</xdr:rowOff>
    </xdr:to>
    <xdr:pic>
      <xdr:nvPicPr>
        <xdr:cNvPr id="13" name="12 Imagen"/>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7380323" y="4717676"/>
          <a:ext cx="3599815" cy="1279525"/>
        </a:xfrm>
        <a:prstGeom prst="rect">
          <a:avLst/>
        </a:prstGeom>
        <a:noFill/>
      </xdr:spPr>
    </xdr:pic>
    <xdr:clientData/>
  </xdr:twoCellAnchor>
  <xdr:twoCellAnchor editAs="oneCell">
    <xdr:from>
      <xdr:col>10</xdr:col>
      <xdr:colOff>857250</xdr:colOff>
      <xdr:row>11</xdr:row>
      <xdr:rowOff>476250</xdr:rowOff>
    </xdr:from>
    <xdr:to>
      <xdr:col>10</xdr:col>
      <xdr:colOff>4533265</xdr:colOff>
      <xdr:row>11</xdr:row>
      <xdr:rowOff>2299335</xdr:rowOff>
    </xdr:to>
    <xdr:pic>
      <xdr:nvPicPr>
        <xdr:cNvPr id="14" name="13 Imagen"/>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7216438" y="7405688"/>
          <a:ext cx="3676015" cy="1823085"/>
        </a:xfrm>
        <a:prstGeom prst="rect">
          <a:avLst/>
        </a:prstGeom>
        <a:noFill/>
      </xdr:spPr>
    </xdr:pic>
    <xdr:clientData/>
  </xdr:twoCellAnchor>
  <xdr:twoCellAnchor>
    <xdr:from>
      <xdr:col>10</xdr:col>
      <xdr:colOff>1595437</xdr:colOff>
      <xdr:row>12</xdr:row>
      <xdr:rowOff>309563</xdr:rowOff>
    </xdr:from>
    <xdr:to>
      <xdr:col>10</xdr:col>
      <xdr:colOff>4286249</xdr:colOff>
      <xdr:row>12</xdr:row>
      <xdr:rowOff>2450253</xdr:rowOff>
    </xdr:to>
    <xdr:pic>
      <xdr:nvPicPr>
        <xdr:cNvPr id="15" name="Imagen 34"/>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7954625" y="10382251"/>
          <a:ext cx="2690812" cy="2140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2000250</xdr:colOff>
      <xdr:row>13</xdr:row>
      <xdr:rowOff>261937</xdr:rowOff>
    </xdr:from>
    <xdr:to>
      <xdr:col>10</xdr:col>
      <xdr:colOff>3478530</xdr:colOff>
      <xdr:row>13</xdr:row>
      <xdr:rowOff>1087437</xdr:rowOff>
    </xdr:to>
    <xdr:pic>
      <xdr:nvPicPr>
        <xdr:cNvPr id="16" name="15 Imagen"/>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8359438" y="13906500"/>
          <a:ext cx="1478280" cy="825500"/>
        </a:xfrm>
        <a:prstGeom prst="rect">
          <a:avLst/>
        </a:prstGeom>
        <a:noFill/>
        <a:ln>
          <a:noFill/>
        </a:ln>
      </xdr:spPr>
    </xdr:pic>
    <xdr:clientData/>
  </xdr:twoCellAnchor>
  <xdr:twoCellAnchor editAs="oneCell">
    <xdr:from>
      <xdr:col>10</xdr:col>
      <xdr:colOff>1496786</xdr:colOff>
      <xdr:row>14</xdr:row>
      <xdr:rowOff>204106</xdr:rowOff>
    </xdr:from>
    <xdr:to>
      <xdr:col>10</xdr:col>
      <xdr:colOff>3633107</xdr:colOff>
      <xdr:row>14</xdr:row>
      <xdr:rowOff>1069157</xdr:rowOff>
    </xdr:to>
    <xdr:pic>
      <xdr:nvPicPr>
        <xdr:cNvPr id="18" name="0 Imagen"/>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7852572" y="15648213"/>
          <a:ext cx="2136321" cy="865051"/>
        </a:xfrm>
        <a:prstGeom prst="rect">
          <a:avLst/>
        </a:prstGeom>
      </xdr:spPr>
    </xdr:pic>
    <xdr:clientData/>
  </xdr:twoCellAnchor>
  <xdr:twoCellAnchor editAs="oneCell">
    <xdr:from>
      <xdr:col>10</xdr:col>
      <xdr:colOff>1292679</xdr:colOff>
      <xdr:row>15</xdr:row>
      <xdr:rowOff>367393</xdr:rowOff>
    </xdr:from>
    <xdr:to>
      <xdr:col>10</xdr:col>
      <xdr:colOff>3730807</xdr:colOff>
      <xdr:row>15</xdr:row>
      <xdr:rowOff>1700893</xdr:rowOff>
    </xdr:to>
    <xdr:pic>
      <xdr:nvPicPr>
        <xdr:cNvPr id="19" name="18 Imagen"/>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7648465" y="17675679"/>
          <a:ext cx="2438128" cy="1333500"/>
        </a:xfrm>
        <a:prstGeom prst="rect">
          <a:avLst/>
        </a:prstGeom>
        <a:noFill/>
        <a:ln>
          <a:noFill/>
        </a:ln>
      </xdr:spPr>
    </xdr:pic>
    <xdr:clientData/>
  </xdr:twoCellAnchor>
  <xdr:twoCellAnchor editAs="oneCell">
    <xdr:from>
      <xdr:col>10</xdr:col>
      <xdr:colOff>1660072</xdr:colOff>
      <xdr:row>16</xdr:row>
      <xdr:rowOff>68036</xdr:rowOff>
    </xdr:from>
    <xdr:to>
      <xdr:col>10</xdr:col>
      <xdr:colOff>2925536</xdr:colOff>
      <xdr:row>16</xdr:row>
      <xdr:rowOff>2801167</xdr:rowOff>
    </xdr:to>
    <xdr:pic>
      <xdr:nvPicPr>
        <xdr:cNvPr id="20" name="19 Imagen"/>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8015858" y="20356286"/>
          <a:ext cx="1265464" cy="2733131"/>
        </a:xfrm>
        <a:prstGeom prst="rect">
          <a:avLst/>
        </a:prstGeom>
        <a:noFill/>
      </xdr:spPr>
    </xdr:pic>
    <xdr:clientData/>
  </xdr:twoCellAnchor>
  <xdr:twoCellAnchor editAs="oneCell">
    <xdr:from>
      <xdr:col>10</xdr:col>
      <xdr:colOff>2476500</xdr:colOff>
      <xdr:row>17</xdr:row>
      <xdr:rowOff>231321</xdr:rowOff>
    </xdr:from>
    <xdr:to>
      <xdr:col>10</xdr:col>
      <xdr:colOff>3962400</xdr:colOff>
      <xdr:row>17</xdr:row>
      <xdr:rowOff>1660071</xdr:rowOff>
    </xdr:to>
    <xdr:pic>
      <xdr:nvPicPr>
        <xdr:cNvPr id="21" name="20 Imagen" descr="http://astroverada.com/_/Graphics/Extras/strong.jpg"/>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8832286" y="24016607"/>
          <a:ext cx="1485900" cy="1428750"/>
        </a:xfrm>
        <a:prstGeom prst="rect">
          <a:avLst/>
        </a:prstGeom>
        <a:noFill/>
        <a:ln>
          <a:noFill/>
        </a:ln>
      </xdr:spPr>
    </xdr:pic>
    <xdr:clientData/>
  </xdr:twoCellAnchor>
  <xdr:twoCellAnchor editAs="oneCell">
    <xdr:from>
      <xdr:col>10</xdr:col>
      <xdr:colOff>1687285</xdr:colOff>
      <xdr:row>18</xdr:row>
      <xdr:rowOff>489858</xdr:rowOff>
    </xdr:from>
    <xdr:to>
      <xdr:col>10</xdr:col>
      <xdr:colOff>4071075</xdr:colOff>
      <xdr:row>18</xdr:row>
      <xdr:rowOff>1441088</xdr:rowOff>
    </xdr:to>
    <xdr:pic>
      <xdr:nvPicPr>
        <xdr:cNvPr id="22" name="21 Imagen"/>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8043071" y="26874108"/>
          <a:ext cx="2383790" cy="951230"/>
        </a:xfrm>
        <a:prstGeom prst="rect">
          <a:avLst/>
        </a:prstGeom>
        <a:noFill/>
      </xdr:spPr>
    </xdr:pic>
    <xdr:clientData/>
  </xdr:twoCellAnchor>
  <xdr:twoCellAnchor editAs="oneCell">
    <xdr:from>
      <xdr:col>10</xdr:col>
      <xdr:colOff>1455964</xdr:colOff>
      <xdr:row>19</xdr:row>
      <xdr:rowOff>340179</xdr:rowOff>
    </xdr:from>
    <xdr:to>
      <xdr:col>10</xdr:col>
      <xdr:colOff>5055779</xdr:colOff>
      <xdr:row>19</xdr:row>
      <xdr:rowOff>2264229</xdr:rowOff>
    </xdr:to>
    <xdr:pic>
      <xdr:nvPicPr>
        <xdr:cNvPr id="24" name="23 Imagen"/>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7811750" y="29636358"/>
          <a:ext cx="3599815" cy="1924050"/>
        </a:xfrm>
        <a:prstGeom prst="rect">
          <a:avLst/>
        </a:prstGeom>
        <a:noFill/>
      </xdr:spPr>
    </xdr:pic>
    <xdr:clientData/>
  </xdr:twoCellAnchor>
  <xdr:twoCellAnchor editAs="oneCell">
    <xdr:from>
      <xdr:col>10</xdr:col>
      <xdr:colOff>1922318</xdr:colOff>
      <xdr:row>20</xdr:row>
      <xdr:rowOff>1143001</xdr:rowOff>
    </xdr:from>
    <xdr:to>
      <xdr:col>10</xdr:col>
      <xdr:colOff>4139046</xdr:colOff>
      <xdr:row>20</xdr:row>
      <xdr:rowOff>3810001</xdr:rowOff>
    </xdr:to>
    <xdr:pic>
      <xdr:nvPicPr>
        <xdr:cNvPr id="25" name="24 Imagen"/>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8253363" y="33493365"/>
          <a:ext cx="2216728" cy="2667000"/>
        </a:xfrm>
        <a:prstGeom prst="rect">
          <a:avLst/>
        </a:prstGeom>
        <a:noFill/>
      </xdr:spPr>
    </xdr:pic>
    <xdr:clientData/>
  </xdr:twoCellAnchor>
  <xdr:twoCellAnchor editAs="oneCell">
    <xdr:from>
      <xdr:col>10</xdr:col>
      <xdr:colOff>2320636</xdr:colOff>
      <xdr:row>21</xdr:row>
      <xdr:rowOff>138546</xdr:rowOff>
    </xdr:from>
    <xdr:to>
      <xdr:col>10</xdr:col>
      <xdr:colOff>3844636</xdr:colOff>
      <xdr:row>21</xdr:row>
      <xdr:rowOff>1339331</xdr:rowOff>
    </xdr:to>
    <xdr:pic>
      <xdr:nvPicPr>
        <xdr:cNvPr id="26" name="25 Imagen"/>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8651681" y="36368182"/>
          <a:ext cx="1524000" cy="1200785"/>
        </a:xfrm>
        <a:prstGeom prst="rect">
          <a:avLst/>
        </a:prstGeom>
        <a:noFill/>
      </xdr:spPr>
    </xdr:pic>
    <xdr:clientData/>
  </xdr:twoCellAnchor>
  <xdr:twoCellAnchor editAs="oneCell">
    <xdr:from>
      <xdr:col>10</xdr:col>
      <xdr:colOff>2147454</xdr:colOff>
      <xdr:row>22</xdr:row>
      <xdr:rowOff>225137</xdr:rowOff>
    </xdr:from>
    <xdr:to>
      <xdr:col>10</xdr:col>
      <xdr:colOff>3623829</xdr:colOff>
      <xdr:row>22</xdr:row>
      <xdr:rowOff>1240502</xdr:rowOff>
    </xdr:to>
    <xdr:pic>
      <xdr:nvPicPr>
        <xdr:cNvPr id="27" name="26 Imagen"/>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23422" t="29874" r="41785" b="27580"/>
        <a:stretch/>
      </xdr:blipFill>
      <xdr:spPr bwMode="auto">
        <a:xfrm>
          <a:off x="18478499" y="37857546"/>
          <a:ext cx="1476375" cy="10153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1818410</xdr:colOff>
      <xdr:row>23</xdr:row>
      <xdr:rowOff>398317</xdr:rowOff>
    </xdr:from>
    <xdr:to>
      <xdr:col>10</xdr:col>
      <xdr:colOff>4171315</xdr:colOff>
      <xdr:row>23</xdr:row>
      <xdr:rowOff>1846868</xdr:rowOff>
    </xdr:to>
    <xdr:pic>
      <xdr:nvPicPr>
        <xdr:cNvPr id="28" name="27 Imagen"/>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8149455" y="39797181"/>
          <a:ext cx="2352905" cy="1448551"/>
        </a:xfrm>
        <a:prstGeom prst="rect">
          <a:avLst/>
        </a:prstGeom>
        <a:noFill/>
      </xdr:spPr>
    </xdr:pic>
    <xdr:clientData/>
  </xdr:twoCellAnchor>
  <xdr:twoCellAnchor editAs="oneCell">
    <xdr:from>
      <xdr:col>10</xdr:col>
      <xdr:colOff>2251364</xdr:colOff>
      <xdr:row>24</xdr:row>
      <xdr:rowOff>467591</xdr:rowOff>
    </xdr:from>
    <xdr:to>
      <xdr:col>10</xdr:col>
      <xdr:colOff>3909349</xdr:colOff>
      <xdr:row>24</xdr:row>
      <xdr:rowOff>1637896</xdr:rowOff>
    </xdr:to>
    <xdr:pic>
      <xdr:nvPicPr>
        <xdr:cNvPr id="29" name="28 Imagen"/>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8582409" y="41892682"/>
          <a:ext cx="1657985" cy="1170305"/>
        </a:xfrm>
        <a:prstGeom prst="rect">
          <a:avLst/>
        </a:prstGeom>
        <a:noFill/>
      </xdr:spPr>
    </xdr:pic>
    <xdr:clientData/>
  </xdr:twoCellAnchor>
  <xdr:twoCellAnchor editAs="oneCell">
    <xdr:from>
      <xdr:col>10</xdr:col>
      <xdr:colOff>1956955</xdr:colOff>
      <xdr:row>25</xdr:row>
      <xdr:rowOff>103909</xdr:rowOff>
    </xdr:from>
    <xdr:to>
      <xdr:col>10</xdr:col>
      <xdr:colOff>3965865</xdr:colOff>
      <xdr:row>25</xdr:row>
      <xdr:rowOff>2569845</xdr:rowOff>
    </xdr:to>
    <xdr:pic>
      <xdr:nvPicPr>
        <xdr:cNvPr id="30" name="29 Imagen"/>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8288000" y="43970864"/>
          <a:ext cx="2008910" cy="2465936"/>
        </a:xfrm>
        <a:prstGeom prst="rect">
          <a:avLst/>
        </a:prstGeom>
        <a:noFill/>
      </xdr:spPr>
    </xdr:pic>
    <xdr:clientData/>
  </xdr:twoCellAnchor>
  <xdr:twoCellAnchor editAs="oneCell">
    <xdr:from>
      <xdr:col>10</xdr:col>
      <xdr:colOff>1437410</xdr:colOff>
      <xdr:row>26</xdr:row>
      <xdr:rowOff>242454</xdr:rowOff>
    </xdr:from>
    <xdr:to>
      <xdr:col>10</xdr:col>
      <xdr:colOff>4314248</xdr:colOff>
      <xdr:row>26</xdr:row>
      <xdr:rowOff>1988993</xdr:rowOff>
    </xdr:to>
    <xdr:pic>
      <xdr:nvPicPr>
        <xdr:cNvPr id="31" name="30 Imagen"/>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7768455" y="47365227"/>
          <a:ext cx="2876838" cy="1746539"/>
        </a:xfrm>
        <a:prstGeom prst="rect">
          <a:avLst/>
        </a:prstGeom>
        <a:noFill/>
      </xdr:spPr>
    </xdr:pic>
    <xdr:clientData/>
  </xdr:twoCellAnchor>
  <xdr:twoCellAnchor editAs="oneCell">
    <xdr:from>
      <xdr:col>10</xdr:col>
      <xdr:colOff>1212273</xdr:colOff>
      <xdr:row>27</xdr:row>
      <xdr:rowOff>346364</xdr:rowOff>
    </xdr:from>
    <xdr:to>
      <xdr:col>10</xdr:col>
      <xdr:colOff>4726998</xdr:colOff>
      <xdr:row>27</xdr:row>
      <xdr:rowOff>2547274</xdr:rowOff>
    </xdr:to>
    <xdr:pic>
      <xdr:nvPicPr>
        <xdr:cNvPr id="32" name="31 Imagen"/>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7543318" y="49807091"/>
          <a:ext cx="3514725" cy="2200910"/>
        </a:xfrm>
        <a:prstGeom prst="rect">
          <a:avLst/>
        </a:prstGeom>
        <a:noFill/>
      </xdr:spPr>
    </xdr:pic>
    <xdr:clientData/>
  </xdr:twoCellAnchor>
  <xdr:twoCellAnchor editAs="oneCell">
    <xdr:from>
      <xdr:col>10</xdr:col>
      <xdr:colOff>1887682</xdr:colOff>
      <xdr:row>28</xdr:row>
      <xdr:rowOff>173183</xdr:rowOff>
    </xdr:from>
    <xdr:to>
      <xdr:col>10</xdr:col>
      <xdr:colOff>3541568</xdr:colOff>
      <xdr:row>28</xdr:row>
      <xdr:rowOff>2190635</xdr:rowOff>
    </xdr:to>
    <xdr:pic>
      <xdr:nvPicPr>
        <xdr:cNvPr id="33" name="32 Imagen"/>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8218727" y="52214319"/>
          <a:ext cx="1653886" cy="2017452"/>
        </a:xfrm>
        <a:prstGeom prst="rect">
          <a:avLst/>
        </a:prstGeom>
        <a:noFill/>
      </xdr:spPr>
    </xdr:pic>
    <xdr:clientData/>
  </xdr:twoCellAnchor>
  <xdr:twoCellAnchor editAs="oneCell">
    <xdr:from>
      <xdr:col>10</xdr:col>
      <xdr:colOff>969819</xdr:colOff>
      <xdr:row>29</xdr:row>
      <xdr:rowOff>363681</xdr:rowOff>
    </xdr:from>
    <xdr:to>
      <xdr:col>10</xdr:col>
      <xdr:colOff>4173683</xdr:colOff>
      <xdr:row>29</xdr:row>
      <xdr:rowOff>1679863</xdr:rowOff>
    </xdr:to>
    <xdr:pic>
      <xdr:nvPicPr>
        <xdr:cNvPr id="34" name="33 Imagen"/>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7300864" y="55037181"/>
          <a:ext cx="3203864" cy="1316182"/>
        </a:xfrm>
        <a:prstGeom prst="rect">
          <a:avLst/>
        </a:prstGeom>
        <a:noFill/>
      </xdr:spPr>
    </xdr:pic>
    <xdr:clientData/>
  </xdr:twoCellAnchor>
  <xdr:twoCellAnchor editAs="oneCell">
    <xdr:from>
      <xdr:col>10</xdr:col>
      <xdr:colOff>1766456</xdr:colOff>
      <xdr:row>30</xdr:row>
      <xdr:rowOff>363681</xdr:rowOff>
    </xdr:from>
    <xdr:to>
      <xdr:col>10</xdr:col>
      <xdr:colOff>4537366</xdr:colOff>
      <xdr:row>30</xdr:row>
      <xdr:rowOff>2147454</xdr:rowOff>
    </xdr:to>
    <xdr:pic>
      <xdr:nvPicPr>
        <xdr:cNvPr id="35" name="34 Imagen"/>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8097501" y="57149999"/>
          <a:ext cx="2770910" cy="1783773"/>
        </a:xfrm>
        <a:prstGeom prst="rect">
          <a:avLst/>
        </a:prstGeom>
        <a:noFill/>
      </xdr:spPr>
    </xdr:pic>
    <xdr:clientData/>
  </xdr:twoCellAnchor>
  <xdr:twoCellAnchor editAs="oneCell">
    <xdr:from>
      <xdr:col>10</xdr:col>
      <xdr:colOff>848591</xdr:colOff>
      <xdr:row>31</xdr:row>
      <xdr:rowOff>692727</xdr:rowOff>
    </xdr:from>
    <xdr:to>
      <xdr:col>10</xdr:col>
      <xdr:colOff>5447261</xdr:colOff>
      <xdr:row>31</xdr:row>
      <xdr:rowOff>2724092</xdr:rowOff>
    </xdr:to>
    <xdr:pic>
      <xdr:nvPicPr>
        <xdr:cNvPr id="36" name="35 Imagen"/>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7179636" y="59782363"/>
          <a:ext cx="4598670" cy="2031365"/>
        </a:xfrm>
        <a:prstGeom prst="rect">
          <a:avLst/>
        </a:prstGeom>
        <a:noFill/>
      </xdr:spPr>
    </xdr:pic>
    <xdr:clientData/>
  </xdr:twoCellAnchor>
  <xdr:twoCellAnchor editAs="oneCell">
    <xdr:from>
      <xdr:col>10</xdr:col>
      <xdr:colOff>1229591</xdr:colOff>
      <xdr:row>32</xdr:row>
      <xdr:rowOff>363682</xdr:rowOff>
    </xdr:from>
    <xdr:to>
      <xdr:col>10</xdr:col>
      <xdr:colOff>4221711</xdr:colOff>
      <xdr:row>32</xdr:row>
      <xdr:rowOff>2743027</xdr:rowOff>
    </xdr:to>
    <xdr:pic>
      <xdr:nvPicPr>
        <xdr:cNvPr id="37" name="36 Imagen"/>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7560636" y="62587909"/>
          <a:ext cx="2992120" cy="2379345"/>
        </a:xfrm>
        <a:prstGeom prst="rect">
          <a:avLst/>
        </a:prstGeom>
        <a:noFill/>
      </xdr:spPr>
    </xdr:pic>
    <xdr:clientData/>
  </xdr:twoCellAnchor>
  <xdr:twoCellAnchor editAs="oneCell">
    <xdr:from>
      <xdr:col>10</xdr:col>
      <xdr:colOff>2251363</xdr:colOff>
      <xdr:row>33</xdr:row>
      <xdr:rowOff>259772</xdr:rowOff>
    </xdr:from>
    <xdr:to>
      <xdr:col>10</xdr:col>
      <xdr:colOff>4572000</xdr:colOff>
      <xdr:row>33</xdr:row>
      <xdr:rowOff>2285999</xdr:rowOff>
    </xdr:to>
    <xdr:pic>
      <xdr:nvPicPr>
        <xdr:cNvPr id="38" name="37 Imagen"/>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8582408" y="65566636"/>
          <a:ext cx="2320637" cy="2026227"/>
        </a:xfrm>
        <a:prstGeom prst="rect">
          <a:avLst/>
        </a:prstGeom>
        <a:noFill/>
      </xdr:spPr>
    </xdr:pic>
    <xdr:clientData/>
  </xdr:twoCellAnchor>
  <xdr:twoCellAnchor editAs="oneCell">
    <xdr:from>
      <xdr:col>10</xdr:col>
      <xdr:colOff>1905000</xdr:colOff>
      <xdr:row>34</xdr:row>
      <xdr:rowOff>640773</xdr:rowOff>
    </xdr:from>
    <xdr:to>
      <xdr:col>10</xdr:col>
      <xdr:colOff>4797137</xdr:colOff>
      <xdr:row>34</xdr:row>
      <xdr:rowOff>2303319</xdr:rowOff>
    </xdr:to>
    <xdr:pic>
      <xdr:nvPicPr>
        <xdr:cNvPr id="39" name="38 Imagen"/>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8236045" y="68787818"/>
          <a:ext cx="2892137" cy="1662546"/>
        </a:xfrm>
        <a:prstGeom prst="rect">
          <a:avLst/>
        </a:prstGeom>
        <a:noFill/>
      </xdr:spPr>
    </xdr:pic>
    <xdr:clientData/>
  </xdr:twoCellAnchor>
  <xdr:twoCellAnchor editAs="oneCell">
    <xdr:from>
      <xdr:col>10</xdr:col>
      <xdr:colOff>1575955</xdr:colOff>
      <xdr:row>35</xdr:row>
      <xdr:rowOff>363681</xdr:rowOff>
    </xdr:from>
    <xdr:to>
      <xdr:col>10</xdr:col>
      <xdr:colOff>4087092</xdr:colOff>
      <xdr:row>35</xdr:row>
      <xdr:rowOff>1741285</xdr:rowOff>
    </xdr:to>
    <xdr:pic>
      <xdr:nvPicPr>
        <xdr:cNvPr id="40" name="39 Imagen"/>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7907000" y="71212363"/>
          <a:ext cx="2511137" cy="1377604"/>
        </a:xfrm>
        <a:prstGeom prst="rect">
          <a:avLst/>
        </a:prstGeom>
        <a:noFill/>
      </xdr:spPr>
    </xdr:pic>
    <xdr:clientData/>
  </xdr:twoCellAnchor>
  <xdr:twoCellAnchor editAs="oneCell">
    <xdr:from>
      <xdr:col>10</xdr:col>
      <xdr:colOff>1506681</xdr:colOff>
      <xdr:row>36</xdr:row>
      <xdr:rowOff>588818</xdr:rowOff>
    </xdr:from>
    <xdr:to>
      <xdr:col>10</xdr:col>
      <xdr:colOff>4735656</xdr:colOff>
      <xdr:row>36</xdr:row>
      <xdr:rowOff>1858818</xdr:rowOff>
    </xdr:to>
    <xdr:pic>
      <xdr:nvPicPr>
        <xdr:cNvPr id="41" name="40 Imagen"/>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7837726" y="74191091"/>
          <a:ext cx="3228975" cy="1270000"/>
        </a:xfrm>
        <a:prstGeom prst="rect">
          <a:avLst/>
        </a:prstGeom>
        <a:noFill/>
      </xdr:spPr>
    </xdr:pic>
    <xdr:clientData/>
  </xdr:twoCellAnchor>
  <xdr:twoCellAnchor editAs="oneCell">
    <xdr:from>
      <xdr:col>10</xdr:col>
      <xdr:colOff>2095500</xdr:colOff>
      <xdr:row>37</xdr:row>
      <xdr:rowOff>415637</xdr:rowOff>
    </xdr:from>
    <xdr:to>
      <xdr:col>10</xdr:col>
      <xdr:colOff>3820795</xdr:colOff>
      <xdr:row>37</xdr:row>
      <xdr:rowOff>1631662</xdr:rowOff>
    </xdr:to>
    <xdr:pic>
      <xdr:nvPicPr>
        <xdr:cNvPr id="42" name="41 Imagen" descr="http://profesores.aulaplaneta.com/DNNPlayerPackages/Package12142/InfoGuion/cuadernoestudio/images_xml/CN_08_11_img7_zoom.jpg"/>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8426545" y="76407819"/>
          <a:ext cx="1725295" cy="1216025"/>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a:xfrm>
              <a:off x="0" y="0"/>
              <a:ext cx="0" cy="0"/>
            </a:xfrm>
            <a:prstGeom prst="rect">
              <a:avLst/>
            </a:prstGeom>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55" zoomScaleNormal="55" zoomScalePageLayoutView="140" workbookViewId="0">
      <pane ySplit="9" topLeftCell="A10" activePane="bottomLeft" state="frozen"/>
      <selection pane="bottomLeft" activeCell="C4" sqref="C4:D4"/>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73.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4"/>
      <c r="I1" s="44"/>
      <c r="J1" s="16"/>
      <c r="K1" s="16"/>
    </row>
    <row r="2" spans="1:16" ht="15.75" x14ac:dyDescent="0.25">
      <c r="A2" s="1"/>
      <c r="B2" s="3" t="s">
        <v>129</v>
      </c>
      <c r="C2" s="97" t="s">
        <v>22</v>
      </c>
      <c r="D2" s="98"/>
      <c r="F2" s="90" t="s">
        <v>0</v>
      </c>
      <c r="G2" s="91"/>
      <c r="H2" s="44"/>
      <c r="I2" s="44"/>
      <c r="J2" s="16"/>
    </row>
    <row r="3" spans="1:16" ht="15.75" x14ac:dyDescent="0.25">
      <c r="A3" s="1"/>
      <c r="B3" s="4" t="s">
        <v>8</v>
      </c>
      <c r="C3" s="99">
        <v>7</v>
      </c>
      <c r="D3" s="100"/>
      <c r="F3" s="92">
        <v>42145</v>
      </c>
      <c r="G3" s="93"/>
      <c r="H3" s="44"/>
      <c r="I3" s="44"/>
      <c r="J3" s="16"/>
    </row>
    <row r="4" spans="1:16" ht="16.5" x14ac:dyDescent="0.3">
      <c r="A4" s="1"/>
      <c r="B4" s="4" t="s">
        <v>54</v>
      </c>
      <c r="C4" s="99" t="s">
        <v>161</v>
      </c>
      <c r="D4" s="100"/>
      <c r="E4" s="5"/>
      <c r="F4" s="43" t="s">
        <v>55</v>
      </c>
      <c r="G4" s="42" t="s">
        <v>145</v>
      </c>
      <c r="H4" s="44"/>
      <c r="I4" s="44"/>
      <c r="J4" s="16"/>
      <c r="K4" s="16"/>
    </row>
    <row r="5" spans="1:16" ht="16.5" thickBot="1" x14ac:dyDescent="0.3">
      <c r="A5" s="1"/>
      <c r="B5" s="6" t="s">
        <v>1</v>
      </c>
      <c r="C5" s="101" t="s">
        <v>154</v>
      </c>
      <c r="D5" s="102"/>
      <c r="E5" s="5"/>
      <c r="F5" s="41" t="str">
        <f>IF(G4="Recurso","Motor del recurso","")</f>
        <v/>
      </c>
      <c r="G5" s="41"/>
      <c r="H5" s="44"/>
      <c r="I5" s="65"/>
      <c r="J5" s="16"/>
      <c r="K5" s="16"/>
    </row>
    <row r="6" spans="1:16" ht="16.5" thickBot="1" x14ac:dyDescent="0.3">
      <c r="A6" s="1"/>
      <c r="B6" s="1"/>
      <c r="C6" s="1"/>
      <c r="D6" s="1"/>
      <c r="E6" s="7"/>
      <c r="F6" s="1"/>
      <c r="G6" s="1"/>
      <c r="H6" s="44"/>
      <c r="I6" s="44"/>
      <c r="J6" s="16"/>
      <c r="K6" s="16"/>
    </row>
    <row r="7" spans="1:16" ht="15" customHeight="1" x14ac:dyDescent="0.25">
      <c r="A7" s="1"/>
      <c r="B7" s="28" t="s">
        <v>40</v>
      </c>
      <c r="C7" s="8" t="s">
        <v>160</v>
      </c>
      <c r="D7" s="27" t="s">
        <v>39</v>
      </c>
      <c r="F7" s="1"/>
      <c r="G7" s="1"/>
      <c r="H7" s="1"/>
      <c r="I7" s="1"/>
      <c r="J7" s="16"/>
      <c r="K7" s="16"/>
    </row>
    <row r="8" spans="1:16" s="9" customFormat="1" ht="16.5" thickBot="1" x14ac:dyDescent="0.3">
      <c r="A8" s="10"/>
      <c r="B8" s="10"/>
      <c r="C8" s="10"/>
      <c r="D8" s="11"/>
      <c r="E8" s="11"/>
      <c r="F8" s="94" t="s">
        <v>62</v>
      </c>
      <c r="G8" s="95"/>
      <c r="H8" s="95"/>
      <c r="I8" s="96"/>
      <c r="J8" s="18"/>
      <c r="K8" s="12"/>
      <c r="L8" s="2"/>
      <c r="M8" s="2"/>
      <c r="N8" s="2"/>
      <c r="O8" s="2"/>
      <c r="P8" s="2"/>
    </row>
    <row r="9" spans="1:16" ht="26.25" thickBot="1" x14ac:dyDescent="0.3">
      <c r="A9" s="25" t="s">
        <v>2</v>
      </c>
      <c r="B9" s="21" t="s">
        <v>9</v>
      </c>
      <c r="C9" s="20" t="s">
        <v>3</v>
      </c>
      <c r="D9" s="20" t="s">
        <v>4</v>
      </c>
      <c r="E9" s="20" t="s">
        <v>5</v>
      </c>
      <c r="F9" s="64" t="s">
        <v>61</v>
      </c>
      <c r="G9" s="64" t="s">
        <v>59</v>
      </c>
      <c r="H9" s="64" t="s">
        <v>60</v>
      </c>
      <c r="I9" s="64" t="s">
        <v>121</v>
      </c>
      <c r="J9" s="21" t="s">
        <v>6</v>
      </c>
      <c r="K9" s="22" t="s">
        <v>7</v>
      </c>
    </row>
    <row r="10" spans="1:16" s="12" customFormat="1" ht="198" customHeight="1" x14ac:dyDescent="0.25">
      <c r="A10" s="13" t="str">
        <f>IF(OR(B10&lt;&gt;"",J10&lt;&gt;""),"IMG01","")</f>
        <v>IMG01</v>
      </c>
      <c r="B10" s="77" t="s">
        <v>163</v>
      </c>
      <c r="C10" s="23" t="str">
        <f>IF(OR(B10&lt;&gt;"",J10&lt;&gt;""),IF($G$4="Recurso",CONCATENATE($G$4," ",$G$5),$G$4),"")</f>
        <v>Cuaderno de Estudio</v>
      </c>
      <c r="D10" s="14" t="s">
        <v>146</v>
      </c>
      <c r="E10" s="14" t="s">
        <v>148</v>
      </c>
      <c r="F10" s="14" t="str">
        <f>IF(OR(B10&lt;&gt;"",J10&lt;&gt;""),CONCATENATE($C$7,"_",$A10,IF($G$4="Cuaderno de Estudio","_small",CONCATENATE(IF(I10="","","n"),IF(LEFT($G$5,1)="F",".jpg",".png")))),"")</f>
        <v>CN_07_11_CO_IMG01_small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CN_07_11_CO_IMG01_zoom</v>
      </c>
      <c r="I10" s="14" t="str">
        <f>IF(OR(B10&lt;&gt;"",J10&lt;&gt;""),IF($G$4="Recurso",IF(LEFT($G$5,1)="M",IF(VLOOKUP($G$5,'Definición técnica de imagenes'!$A$3:$G$17,6,FALSE)=0,"",VLOOKUP($G$5,'Definición técnica de imagenes'!$A$3:$G$17,6,FALSE)),IF($G$5="F1","","")),'Definición técnica de imagenes'!$F$16),"")</f>
        <v>800 x 600 px</v>
      </c>
      <c r="J10" s="68" t="s">
        <v>162</v>
      </c>
      <c r="K10" s="19"/>
    </row>
    <row r="11" spans="1:16" s="12" customFormat="1" ht="190.5" customHeight="1" x14ac:dyDescent="0.25">
      <c r="A11" s="13" t="str">
        <f>IF(OR(B11&lt;&gt;"",J11&lt;&gt;""),CONCATENATE(LEFT(A10,3),IF(MID(A10,4,2)+1&lt;10,CONCATENATE("0",MID(A10,4,2)+1))),"")</f>
        <v>IMG02</v>
      </c>
      <c r="B11" s="124" t="s">
        <v>166</v>
      </c>
      <c r="C11" s="23" t="str">
        <f t="shared" ref="C11:C23" si="0">IF(OR(B11&lt;&gt;"",J11&lt;&gt;""),IF($G$4="Recurso",CONCATENATE($G$4," ",$G$5),$G$4),"")</f>
        <v>Cuaderno de Estudio</v>
      </c>
      <c r="D11" s="73" t="s">
        <v>146</v>
      </c>
      <c r="E11" s="14" t="s">
        <v>148</v>
      </c>
      <c r="F11" s="14" t="str">
        <f t="shared" ref="F11:F74" si="1">IF(OR(B11&lt;&gt;"",J11&lt;&gt;""),CONCATENATE($C$7,"_",$A11,IF($G$4="Cuaderno de Estudio","_small",CONCATENATE(IF(I11="","","n"),IF(LEFT($G$5,1)="F",".jpg",".png")))),"")</f>
        <v>CN_07_11_CO_IMG02_small</v>
      </c>
      <c r="G11" s="14" t="str">
        <f>IF(F11&lt;&gt;"",IF($G$4="Recurso",IF(LEFT($G$5,1)="M",VLOOKUP($G$5,'Definición técnica de imagenes'!$A$3:$G$17,5,FALSE),IF($G$5="F1",'Definición técnica de imagenes'!$E$15,'Definición técnica de imagenes'!$F$13)),'Definición técnica de imagenes'!$E$16),"")</f>
        <v>526 x 370 px</v>
      </c>
      <c r="H11" s="14" t="str">
        <f t="shared" ref="H11:H74" si="2">IF(AND(I11&lt;&gt;"",I11&lt;&gt;0),IF(OR(B11&lt;&gt;"",J11&lt;&gt;""),CONCATENATE($C$7,"_",$A11,IF($G$4="Cuaderno de Estudio","_zoom",CONCATENATE("a",IF(LEFT($G$5,1)="F",".jpg",".png")))),""),"")</f>
        <v>CN_07_11_CO_IMG02_zoom</v>
      </c>
      <c r="I11" s="14" t="str">
        <f>IF(OR(B11&lt;&gt;"",J11&lt;&gt;""),IF($G$4="Recurso",IF(LEFT($G$5,1)="M",IF(VLOOKUP($G$5,'Definición técnica de imagenes'!$A$3:$G$17,6,FALSE)=0,"",VLOOKUP($G$5,'Definición técnica de imagenes'!$A$3:$G$17,6,FALSE)),IF($G$5="F1","","")),'Definición técnica de imagenes'!$F$16),"")</f>
        <v>800 x 600 px</v>
      </c>
      <c r="J11" s="72" t="s">
        <v>164</v>
      </c>
      <c r="K11" s="123" t="s">
        <v>165</v>
      </c>
    </row>
    <row r="12" spans="1:16" s="12" customFormat="1" ht="248.25" customHeight="1" x14ac:dyDescent="0.25">
      <c r="A12" s="13" t="str">
        <f t="shared" ref="A12:A30" si="3">IF(OR(B12&lt;&gt;"",J12&lt;&gt;""),CONCATENATE(LEFT(A11,3),IF(MID(A11,4,2)+1&lt;10,CONCATENATE("0",MID(A11,4,2)+1))),"")</f>
        <v>IMG03</v>
      </c>
      <c r="B12" s="69"/>
      <c r="C12" s="23" t="str">
        <f t="shared" si="0"/>
        <v>Cuaderno de Estudio</v>
      </c>
      <c r="D12" s="14" t="s">
        <v>149</v>
      </c>
      <c r="E12" s="14" t="s">
        <v>148</v>
      </c>
      <c r="F12" s="14" t="str">
        <f t="shared" si="1"/>
        <v>CN_07_11_CO_IMG03_small</v>
      </c>
      <c r="G12" s="14" t="str">
        <f>IF(F12&lt;&gt;"",IF($G$4="Recurso",IF(LEFT($G$5,1)="M",VLOOKUP($G$5,'Definición técnica de imagenes'!$A$3:$G$17,5,FALSE),IF($G$5="F1",'Definición técnica de imagenes'!$E$15,'Definición técnica de imagenes'!$F$13)),'Definición técnica de imagenes'!$E$16),"")</f>
        <v>526 x 370 px</v>
      </c>
      <c r="H12" s="14" t="str">
        <f t="shared" si="2"/>
        <v>CN_07_11_CO_IMG03_zoom</v>
      </c>
      <c r="I12" s="14" t="str">
        <f>IF(OR(B12&lt;&gt;"",J12&lt;&gt;""),IF($G$4="Recurso",IF(LEFT($G$5,1)="M",IF(VLOOKUP($G$5,'Definición técnica de imagenes'!$A$3:$G$17,6,FALSE)=0,"",VLOOKUP($G$5,'Definición técnica de imagenes'!$A$3:$G$17,6,FALSE)),IF($G$5="F1","","")),'Definición técnica de imagenes'!$F$16),"")</f>
        <v>800 x 600 px</v>
      </c>
      <c r="J12" s="75" t="s">
        <v>167</v>
      </c>
      <c r="K12" s="125" t="s">
        <v>168</v>
      </c>
    </row>
    <row r="13" spans="1:16" s="12" customFormat="1" ht="282" customHeight="1" x14ac:dyDescent="0.25">
      <c r="A13" s="13" t="str">
        <f t="shared" si="3"/>
        <v>IMG04</v>
      </c>
      <c r="B13" s="126">
        <v>266633024</v>
      </c>
      <c r="C13" s="23" t="str">
        <f t="shared" si="0"/>
        <v>Cuaderno de Estudio</v>
      </c>
      <c r="D13" s="14" t="s">
        <v>149</v>
      </c>
      <c r="E13" s="14" t="s">
        <v>148</v>
      </c>
      <c r="F13" s="14" t="str">
        <f t="shared" si="1"/>
        <v>CN_07_11_CO_IMG04_small</v>
      </c>
      <c r="G13" s="14" t="str">
        <f>IF(F13&lt;&gt;"",IF($G$4="Recurso",IF(LEFT($G$5,1)="M",VLOOKUP($G$5,'Definición técnica de imagenes'!$A$3:$G$17,5,FALSE),IF($G$5="F1",'Definición técnica de imagenes'!$E$15,'Definición técnica de imagenes'!$F$13)),'Definición técnica de imagenes'!$E$16),"")</f>
        <v>526 x 370 px</v>
      </c>
      <c r="H13" s="14" t="str">
        <f t="shared" si="2"/>
        <v>CN_07_11_CO_IMG04_zoom</v>
      </c>
      <c r="I13" s="74" t="s">
        <v>155</v>
      </c>
      <c r="J13" s="78" t="s">
        <v>169</v>
      </c>
      <c r="K13" s="85" t="s">
        <v>170</v>
      </c>
    </row>
    <row r="14" spans="1:16" s="12" customFormat="1" ht="142.5" customHeight="1" x14ac:dyDescent="0.25">
      <c r="A14" s="13" t="str">
        <f t="shared" si="3"/>
        <v>IMG05</v>
      </c>
      <c r="B14" s="127" t="s">
        <v>173</v>
      </c>
      <c r="C14" s="23" t="str">
        <f t="shared" si="0"/>
        <v>Cuaderno de Estudio</v>
      </c>
      <c r="D14" s="14" t="s">
        <v>146</v>
      </c>
      <c r="E14" s="14" t="s">
        <v>148</v>
      </c>
      <c r="F14" s="14" t="str">
        <f t="shared" si="1"/>
        <v>CN_07_11_CO_IMG05_small</v>
      </c>
      <c r="G14" s="14" t="str">
        <f>IF(F14&lt;&gt;"",IF($G$4="Recurso",IF(LEFT($G$5,1)="M",VLOOKUP($G$5,'Definición técnica de imagenes'!$A$3:$G$17,5,FALSE),IF($G$5="F1",'Definición técnica de imagenes'!$E$15,'Definición técnica de imagenes'!$F$13)),'Definición técnica de imagenes'!$E$16),"")</f>
        <v>526 x 370 px</v>
      </c>
      <c r="H14" s="14" t="str">
        <f t="shared" si="2"/>
        <v>CN_07_11_CO_IMG05_zoom</v>
      </c>
      <c r="I14" s="14" t="str">
        <f>IF(OR(B14&lt;&gt;"",J14&lt;&gt;""),IF($G$4="Recurso",IF(LEFT($G$5,1)="M",IF(VLOOKUP($G$5,'Definición técnica de imagenes'!$A$3:$G$17,6,FALSE)=0,"",VLOOKUP($G$5,'Definición técnica de imagenes'!$A$3:$G$17,6,FALSE)),IF($G$5="F1","","")),'Definición técnica de imagenes'!$F$16),"")</f>
        <v>800 x 600 px</v>
      </c>
      <c r="J14" s="79" t="s">
        <v>171</v>
      </c>
      <c r="K14" s="133" t="s">
        <v>172</v>
      </c>
    </row>
    <row r="15" spans="1:16" s="12" customFormat="1" ht="147" customHeight="1" x14ac:dyDescent="0.25">
      <c r="A15" s="13" t="str">
        <f t="shared" si="3"/>
        <v>IMG06</v>
      </c>
      <c r="B15" s="127"/>
      <c r="C15" s="23" t="str">
        <f t="shared" si="0"/>
        <v>Cuaderno de Estudio</v>
      </c>
      <c r="D15" s="14" t="s">
        <v>149</v>
      </c>
      <c r="E15" s="14" t="s">
        <v>148</v>
      </c>
      <c r="F15" s="14" t="str">
        <f t="shared" si="1"/>
        <v>CN_07_11_CO_IMG06_small</v>
      </c>
      <c r="G15" s="14" t="str">
        <f>IF(F15&lt;&gt;"",IF($G$4="Recurso",IF(LEFT($G$5,1)="M",VLOOKUP($G$5,'Definición técnica de imagenes'!$A$3:$G$17,5,FALSE),IF($G$5="F1",'Definición técnica de imagenes'!$E$15,'Definición técnica de imagenes'!$F$13)),'Definición técnica de imagenes'!$E$16),"")</f>
        <v>526 x 370 px</v>
      </c>
      <c r="H15" s="14" t="str">
        <f t="shared" si="2"/>
        <v>CN_07_11_CO_IMG06_zoom</v>
      </c>
      <c r="I15" s="14" t="str">
        <f>IF(OR(B15&lt;&gt;"",J15&lt;&gt;""),IF($G$4="Recurso",IF(LEFT($G$5,1)="M",IF(VLOOKUP($G$5,'Definición técnica de imagenes'!$A$3:$G$17,6,FALSE)=0,"",VLOOKUP($G$5,'Definición técnica de imagenes'!$A$3:$G$17,6,FALSE)),IF($G$5="F1","","")),'Definición técnica de imagenes'!$F$16),"")</f>
        <v>800 x 600 px</v>
      </c>
      <c r="J15" s="79" t="s">
        <v>174</v>
      </c>
      <c r="K15" s="70" t="s">
        <v>175</v>
      </c>
    </row>
    <row r="16" spans="1:16" s="12" customFormat="1" ht="234.75" customHeight="1" x14ac:dyDescent="0.25">
      <c r="A16" s="13" t="str">
        <f t="shared" si="3"/>
        <v>IMG07</v>
      </c>
      <c r="B16" s="77"/>
      <c r="C16" s="23" t="str">
        <f t="shared" si="0"/>
        <v>Cuaderno de Estudio</v>
      </c>
      <c r="D16" s="14" t="s">
        <v>149</v>
      </c>
      <c r="E16" s="14" t="s">
        <v>148</v>
      </c>
      <c r="F16" s="14" t="str">
        <f t="shared" si="1"/>
        <v>CN_07_11_CO_IMG07_small</v>
      </c>
      <c r="G16" s="14" t="str">
        <f>IF(F16&lt;&gt;"",IF($G$4="Recurso",IF(LEFT($G$5,1)="M",VLOOKUP($G$5,'Definición técnica de imagenes'!$A$3:$G$17,5,FALSE),IF($G$5="F1",'Definición técnica de imagenes'!$E$15,'Definición técnica de imagenes'!$F$13)),'Definición técnica de imagenes'!$E$16),"")</f>
        <v>526 x 370 px</v>
      </c>
      <c r="H16" s="14" t="str">
        <f t="shared" si="2"/>
        <v>CN_07_11_CO_IMG07_zoom</v>
      </c>
      <c r="I16" s="14" t="str">
        <f>IF(OR(B16&lt;&gt;"",J16&lt;&gt;""),IF($G$4="Recurso",IF(LEFT($G$5,1)="M",IF(VLOOKUP($G$5,'Definición técnica de imagenes'!$A$3:$G$17,6,FALSE)=0,"",VLOOKUP($G$5,'Definición técnica de imagenes'!$A$3:$G$17,6,FALSE)),IF($G$5="F1","","")),'Definición técnica de imagenes'!$F$16),"")</f>
        <v>800 x 600 px</v>
      </c>
      <c r="J16" s="79" t="s">
        <v>176</v>
      </c>
      <c r="K16" s="85" t="s">
        <v>177</v>
      </c>
    </row>
    <row r="17" spans="1:11" s="12" customFormat="1" ht="275.25" customHeight="1" x14ac:dyDescent="0.25">
      <c r="A17" s="13" t="str">
        <f t="shared" si="3"/>
        <v>IMG08</v>
      </c>
      <c r="B17" s="80">
        <v>127291220</v>
      </c>
      <c r="C17" s="23" t="str">
        <f t="shared" si="0"/>
        <v>Cuaderno de Estudio</v>
      </c>
      <c r="D17" s="14" t="s">
        <v>149</v>
      </c>
      <c r="E17" s="14" t="s">
        <v>147</v>
      </c>
      <c r="F17" s="14" t="str">
        <f t="shared" si="1"/>
        <v>CN_07_11_CO_IMG08_small</v>
      </c>
      <c r="G17" s="14" t="str">
        <f>IF(F17&lt;&gt;"",IF($G$4="Recurso",IF(LEFT($G$5,1)="M",VLOOKUP($G$5,'Definición técnica de imagenes'!$A$3:$G$17,5,FALSE),IF($G$5="F1",'Definición técnica de imagenes'!$E$15,'Definición técnica de imagenes'!$F$13)),'Definición técnica de imagenes'!$E$16),"")</f>
        <v>526 x 370 px</v>
      </c>
      <c r="H17" s="14" t="str">
        <f t="shared" si="2"/>
        <v>CN_07_11_CO_IMG08_zoom</v>
      </c>
      <c r="I17" s="14" t="str">
        <f>IF(OR(B17&lt;&gt;"",J17&lt;&gt;""),IF($G$4="Recurso",IF(LEFT($G$5,1)="M",IF(VLOOKUP($G$5,'Definición técnica de imagenes'!$A$3:$G$17,6,FALSE)=0,"",VLOOKUP($G$5,'Definición técnica de imagenes'!$A$3:$G$17,6,FALSE)),IF($G$5="F1","","")),'Definición técnica de imagenes'!$F$16),"")</f>
        <v>800 x 600 px</v>
      </c>
      <c r="J17" s="129" t="s">
        <v>178</v>
      </c>
      <c r="K17" s="70" t="s">
        <v>179</v>
      </c>
    </row>
    <row r="18" spans="1:11" s="12" customFormat="1" ht="204.75" customHeight="1" x14ac:dyDescent="0.25">
      <c r="A18" s="13" t="str">
        <f t="shared" si="3"/>
        <v>IMG09</v>
      </c>
      <c r="B18" s="81"/>
      <c r="C18" s="23" t="str">
        <f t="shared" si="0"/>
        <v>Cuaderno de Estudio</v>
      </c>
      <c r="D18" s="14" t="s">
        <v>149</v>
      </c>
      <c r="E18" s="14" t="s">
        <v>148</v>
      </c>
      <c r="F18" s="14" t="str">
        <f t="shared" si="1"/>
        <v>CN_07_11_CO_IMG09_small</v>
      </c>
      <c r="G18" s="14" t="str">
        <f>IF(F18&lt;&gt;"",IF($G$4="Recurso",IF(LEFT($G$5,1)="M",VLOOKUP($G$5,'Definición técnica de imagenes'!$A$3:$G$17,5,FALSE),IF($G$5="F1",'Definición técnica de imagenes'!$E$15,'Definición técnica de imagenes'!$F$13)),'Definición técnica de imagenes'!$E$16),"")</f>
        <v>526 x 370 px</v>
      </c>
      <c r="H18" s="14" t="str">
        <f t="shared" si="2"/>
        <v>CN_07_11_CO_IMG09_zoom</v>
      </c>
      <c r="I18" s="14" t="str">
        <f>IF(OR(B18&lt;&gt;"",J18&lt;&gt;""),IF($G$4="Recurso",IF(LEFT($G$5,1)="M",IF(VLOOKUP($G$5,'Definición técnica de imagenes'!$A$3:$G$17,6,FALSE)=0,"",VLOOKUP($G$5,'Definición técnica de imagenes'!$A$3:$G$17,6,FALSE)),IF($G$5="F1","","")),'Definición técnica de imagenes'!$F$16),"")</f>
        <v>800 x 600 px</v>
      </c>
      <c r="J18" s="82" t="s">
        <v>180</v>
      </c>
      <c r="K18" s="70" t="s">
        <v>181</v>
      </c>
    </row>
    <row r="19" spans="1:11" s="12" customFormat="1" ht="229.5" customHeight="1" x14ac:dyDescent="0.25">
      <c r="A19" s="71" t="s">
        <v>150</v>
      </c>
      <c r="B19" s="83"/>
      <c r="C19" s="23" t="str">
        <f>IF(OR(B19&lt;&gt;"",J19&lt;&gt;""),IF($G$4="Recurso",CONCATENATE($G$4," ",$G$5),$G$4),"")</f>
        <v>Cuaderno de Estudio</v>
      </c>
      <c r="D19" s="14" t="s">
        <v>146</v>
      </c>
      <c r="E19" s="14" t="s">
        <v>148</v>
      </c>
      <c r="F19" s="14" t="str">
        <f>IF(OR(B19&lt;&gt;"",J19&lt;&gt;""),CONCATENATE($C$7,"_",$A19,IF($G$4="Cuaderno de Estudio","_small",CONCATENATE(IF(I19="","","n"),IF(LEFT($G$5,1)="F",".jpg",".png")))),"")</f>
        <v>CN_07_11_CO_IMG10_small</v>
      </c>
      <c r="G19" s="14" t="str">
        <f>IF(F19&lt;&gt;"",IF($G$4="Recurso",IF(LEFT($G$5,1)="M",VLOOKUP($G$5,'Definición técnica de imagenes'!$A$3:$G$17,5,FALSE),IF($G$5="F1",'Definición técnica de imagenes'!$E$15,'Definición técnica de imagenes'!$F$13)),'Definición técnica de imagenes'!$E$16),"")</f>
        <v>526 x 370 px</v>
      </c>
      <c r="H19" s="14" t="str">
        <f>IF(AND(I19&lt;&gt;"",I19&lt;&gt;0),IF(OR(B19&lt;&gt;"",J19&lt;&gt;""),CONCATENATE($C$7,"_",$A19,IF($G$4="Cuaderno de Estudio","_zoom",CONCATENATE("a",IF(LEFT($G$5,1)="F",".jpg",".png")))),""),"")</f>
        <v>CN_07_11_CO_IMG10_zoom</v>
      </c>
      <c r="I19" s="14" t="str">
        <f>IF(OR(B19&lt;&gt;"",J19&lt;&gt;""),IF($G$4="Recurso",IF(LEFT($G$5,1)="M",IF(VLOOKUP($G$5,'Definición técnica de imagenes'!$A$3:$G$17,6,FALSE)=0,"",VLOOKUP($G$5,'Definición técnica de imagenes'!$A$3:$G$17,6,FALSE)),IF($G$5="F1","","")),'Definición técnica de imagenes'!$F$16),"")</f>
        <v>800 x 600 px</v>
      </c>
      <c r="J19" s="76" t="s">
        <v>182</v>
      </c>
      <c r="K19" s="130" t="s">
        <v>183</v>
      </c>
    </row>
    <row r="20" spans="1:11" s="12" customFormat="1" ht="238.5" customHeight="1" x14ac:dyDescent="0.25">
      <c r="A20" s="71" t="s">
        <v>151</v>
      </c>
      <c r="B20" s="81" t="s">
        <v>184</v>
      </c>
      <c r="C20" s="23" t="str">
        <f t="shared" si="0"/>
        <v>Cuaderno de Estudio</v>
      </c>
      <c r="D20" s="14" t="s">
        <v>149</v>
      </c>
      <c r="E20" s="14" t="s">
        <v>147</v>
      </c>
      <c r="F20" s="14" t="str">
        <f t="shared" si="1"/>
        <v>CN_07_11_CO_IMG11_small</v>
      </c>
      <c r="G20" s="14" t="str">
        <f>IF(F20&lt;&gt;"",IF($G$4="Recurso",IF(LEFT($G$5,1)="M",VLOOKUP($G$5,'Definición técnica de imagenes'!$A$3:$G$17,5,FALSE),IF($G$5="F1",'Definición técnica de imagenes'!$E$15,'Definición técnica de imagenes'!$F$13)),'Definición técnica de imagenes'!$E$16),"")</f>
        <v>526 x 370 px</v>
      </c>
      <c r="H20" s="14" t="str">
        <f t="shared" si="2"/>
        <v>CN_07_11_CO_IMG11_zoom</v>
      </c>
      <c r="I20" s="14" t="str">
        <f>IF(OR(B20&lt;&gt;"",J20&lt;&gt;""),IF($G$4="Recurso",IF(LEFT($G$5,1)="M",IF(VLOOKUP($G$5,'Definición técnica de imagenes'!$A$3:$G$17,6,FALSE)=0,"",VLOOKUP($G$5,'Definición técnica de imagenes'!$A$3:$G$17,6,FALSE)),IF($G$5="F1","","")),'Definición técnica de imagenes'!$F$16),"")</f>
        <v>800 x 600 px</v>
      </c>
      <c r="J20" s="86" t="s">
        <v>186</v>
      </c>
      <c r="K20" s="131" t="s">
        <v>185</v>
      </c>
    </row>
    <row r="21" spans="1:11" s="12" customFormat="1" ht="305.25" customHeight="1" x14ac:dyDescent="0.25">
      <c r="A21" s="71" t="s">
        <v>152</v>
      </c>
      <c r="B21" s="80">
        <v>212006905</v>
      </c>
      <c r="C21" s="23" t="str">
        <f t="shared" si="0"/>
        <v>Cuaderno de Estudio</v>
      </c>
      <c r="D21" s="14" t="s">
        <v>149</v>
      </c>
      <c r="E21" s="14" t="s">
        <v>147</v>
      </c>
      <c r="F21" s="14" t="str">
        <f t="shared" si="1"/>
        <v>CN_07_11_CO_IMG12_small</v>
      </c>
      <c r="G21" s="14" t="str">
        <f>IF(F21&lt;&gt;"",IF($G$4="Recurso",IF(LEFT($G$5,1)="M",VLOOKUP($G$5,'Definición técnica de imagenes'!$A$3:$G$17,5,FALSE),IF($G$5="F1",'Definición técnica de imagenes'!$E$15,'Definición técnica de imagenes'!$F$13)),'Definición técnica de imagenes'!$E$16),"")</f>
        <v>526 x 370 px</v>
      </c>
      <c r="H21" s="14" t="str">
        <f t="shared" si="2"/>
        <v>CN_07_11_CO_IMG12_zoom</v>
      </c>
      <c r="I21" s="14" t="str">
        <f>IF(OR(B21&lt;&gt;"",J21&lt;&gt;""),IF($G$4="Recurso",IF(LEFT($G$5,1)="M",IF(VLOOKUP($G$5,'Definición técnica de imagenes'!$A$3:$G$17,6,FALSE)=0,"",VLOOKUP($G$5,'Definición técnica de imagenes'!$A$3:$G$17,6,FALSE)),IF($G$5="F1","","")),'Definición técnica de imagenes'!$F$16),"")</f>
        <v>800 x 600 px</v>
      </c>
      <c r="J21" s="84" t="s">
        <v>187</v>
      </c>
      <c r="K21" s="87"/>
    </row>
    <row r="22" spans="1:11" s="12" customFormat="1" ht="110.25" customHeight="1" x14ac:dyDescent="0.25">
      <c r="A22" s="71" t="s">
        <v>153</v>
      </c>
      <c r="B22" s="81" t="s">
        <v>188</v>
      </c>
      <c r="C22" s="23" t="str">
        <f t="shared" si="0"/>
        <v>Cuaderno de Estudio</v>
      </c>
      <c r="D22" s="14" t="s">
        <v>149</v>
      </c>
      <c r="E22" s="14" t="s">
        <v>148</v>
      </c>
      <c r="F22" s="14" t="str">
        <f t="shared" si="1"/>
        <v>CN_07_11_CO_IMG13_small</v>
      </c>
      <c r="G22" s="14" t="str">
        <f>IF(F22&lt;&gt;"",IF($G$4="Recurso",IF(LEFT($G$5,1)="M",VLOOKUP($G$5,'Definición técnica de imagenes'!$A$3:$G$17,5,FALSE),IF($G$5="F1",'Definición técnica de imagenes'!$E$15,'Definición técnica de imagenes'!$F$13)),'Definición técnica de imagenes'!$E$16),"")</f>
        <v>526 x 370 px</v>
      </c>
      <c r="H22" s="14" t="str">
        <f t="shared" si="2"/>
        <v>CN_07_11_CO_IMG13_zoom</v>
      </c>
      <c r="I22" s="14" t="str">
        <f>IF(OR(B22&lt;&gt;"",J22&lt;&gt;""),IF($G$4="Recurso",IF(LEFT($G$5,1)="M",IF(VLOOKUP($G$5,'Definición técnica de imagenes'!$A$3:$G$17,6,FALSE)=0,"",VLOOKUP($G$5,'Definición técnica de imagenes'!$A$3:$G$17,6,FALSE)),IF($G$5="F1","","")),'Definición técnica de imagenes'!$F$16),"")</f>
        <v>800 x 600 px</v>
      </c>
      <c r="J22" s="79" t="s">
        <v>189</v>
      </c>
      <c r="K22" s="88"/>
    </row>
    <row r="23" spans="1:11" s="12" customFormat="1" ht="139.5" customHeight="1" x14ac:dyDescent="0.25">
      <c r="A23" s="71" t="s">
        <v>156</v>
      </c>
      <c r="B23" s="80" t="s">
        <v>190</v>
      </c>
      <c r="C23" s="23" t="str">
        <f t="shared" si="0"/>
        <v>Cuaderno de Estudio</v>
      </c>
      <c r="D23" s="14" t="s">
        <v>149</v>
      </c>
      <c r="E23" s="14" t="s">
        <v>148</v>
      </c>
      <c r="F23" s="14" t="str">
        <f t="shared" si="1"/>
        <v>CN_07_11_CO_IMG14_small</v>
      </c>
      <c r="G23" s="14" t="str">
        <f>IF(F23&lt;&gt;"",IF($G$4="Recurso",IF(LEFT($G$5,1)="M",VLOOKUP($G$5,'Definición técnica de imagenes'!$A$3:$G$17,5,FALSE),IF($G$5="F1",'Definición técnica de imagenes'!$E$15,'Definición técnica de imagenes'!$F$13)),'Definición técnica de imagenes'!$E$16),"")</f>
        <v>526 x 370 px</v>
      </c>
      <c r="H23" s="14" t="str">
        <f t="shared" si="2"/>
        <v>CN_07_11_CO_IMG14_zoom</v>
      </c>
      <c r="I23" s="14" t="str">
        <f>IF(OR(B23&lt;&gt;"",J23&lt;&gt;""),IF($G$4="Recurso",IF(LEFT($G$5,1)="M",IF(VLOOKUP($G$5,'Definición técnica de imagenes'!$A$3:$G$17,6,FALSE)=0,"",VLOOKUP($G$5,'Definición técnica de imagenes'!$A$3:$G$17,6,FALSE)),IF($G$5="F1","","")),'Definición técnica de imagenes'!$F$16),"")</f>
        <v>800 x 600 px</v>
      </c>
      <c r="J23" s="89" t="s">
        <v>191</v>
      </c>
      <c r="K23" s="132" t="s">
        <v>192</v>
      </c>
    </row>
    <row r="24" spans="1:11" s="12" customFormat="1" ht="159.75" customHeight="1" x14ac:dyDescent="0.25">
      <c r="A24" s="71" t="s">
        <v>157</v>
      </c>
      <c r="B24" s="80" t="s">
        <v>194</v>
      </c>
      <c r="C24" s="23" t="str">
        <f>IF(OR(B24&lt;&gt;"",J24&lt;&gt;""),IF($G$4="Recurso",CONCATENATE($G$4," ",$G$5),$G$4),"")</f>
        <v>Cuaderno de Estudio</v>
      </c>
      <c r="D24" s="14" t="s">
        <v>146</v>
      </c>
      <c r="E24" s="14" t="s">
        <v>148</v>
      </c>
      <c r="F24" s="14" t="str">
        <f>IF(OR(B24&lt;&gt;"",J24&lt;&gt;""),CONCATENATE($C$7,"_",$A24,IF($G$4="Cuaderno de Estudio","_small",CONCATENATE(IF(I24="","","n"),IF(LEFT($G$5,1)="F",".jpg",".png")))),"")</f>
        <v>CN_07_11_CO_IMG15_small</v>
      </c>
      <c r="G24" s="14" t="str">
        <f>IF(F24&lt;&gt;"",IF($G$4="Recurso",IF(LEFT($G$5,1)="M",VLOOKUP($G$5,'Definición técnica de imagenes'!$A$3:$G$17,5,FALSE),IF($G$5="F1",'Definición técnica de imagenes'!$E$15,'Definición técnica de imagenes'!$F$13)),'Definición técnica de imagenes'!$E$16),"")</f>
        <v>526 x 370 px</v>
      </c>
      <c r="H24" s="14" t="str">
        <f>IF(AND(I24&lt;&gt;"",I24&lt;&gt;0),IF(OR(B24&lt;&gt;"",J24&lt;&gt;""),CONCATENATE($C$7,"_",$A24,IF($G$4="Cuaderno de Estudio","_zoom",CONCATENATE("a",IF(LEFT($G$5,1)="F",".jpg",".png")))),""),"")</f>
        <v>CN_07_11_CO_IMG15_zoom</v>
      </c>
      <c r="I24" s="14" t="str">
        <f>IF(OR(B24&lt;&gt;"",J24&lt;&gt;""),IF($G$4="Recurso",IF(LEFT($G$5,1)="M",IF(VLOOKUP($G$5,'Definición técnica de imagenes'!$A$3:$G$17,6,FALSE)=0,"",VLOOKUP($G$5,'Definición técnica de imagenes'!$A$3:$G$17,6,FALSE)),IF($G$5="F1","","")),'Definición técnica de imagenes'!$F$16),"")</f>
        <v>800 x 600 px</v>
      </c>
      <c r="J24" s="14" t="s">
        <v>193</v>
      </c>
      <c r="K24" s="88"/>
    </row>
    <row r="25" spans="1:11" s="12" customFormat="1" ht="192.75" customHeight="1" x14ac:dyDescent="0.25">
      <c r="A25" s="71" t="s">
        <v>158</v>
      </c>
      <c r="B25" s="80" t="s">
        <v>196</v>
      </c>
      <c r="C25" s="23" t="str">
        <f>IF(OR(B25&lt;&gt;"",J25&lt;&gt;""),IF($G$4="Recurso",CONCATENATE($G$4," ",$G$5),$G$4),"")</f>
        <v>Cuaderno de Estudio</v>
      </c>
      <c r="D25" s="14" t="s">
        <v>146</v>
      </c>
      <c r="E25" s="14" t="s">
        <v>148</v>
      </c>
      <c r="F25" s="14" t="str">
        <f>IF(OR(B25&lt;&gt;"",J25&lt;&gt;""),CONCATENATE($C$7,"_",$A25,IF($G$4="Cuaderno de Estudio","_small",CONCATENATE(IF(I25="","","n"),IF(LEFT($G$5,1)="F",".jpg",".png")))),"")</f>
        <v>CN_07_11_CO_IMG16_small</v>
      </c>
      <c r="G25" s="14" t="str">
        <f>IF(F25&lt;&gt;"",IF($G$4="Recurso",IF(LEFT($G$5,1)="M",VLOOKUP($G$5,'Definición técnica de imagenes'!$A$3:$G$17,5,FALSE),IF($G$5="F1",'Definición técnica de imagenes'!$E$15,'Definición técnica de imagenes'!$F$13)),'Definición técnica de imagenes'!$E$16),"")</f>
        <v>526 x 370 px</v>
      </c>
      <c r="H25" s="14" t="str">
        <f>IF(AND(I25&lt;&gt;"",I25&lt;&gt;0),IF(OR(B25&lt;&gt;"",J25&lt;&gt;""),CONCATENATE($C$7,"_",$A25,IF($G$4="Cuaderno de Estudio","_zoom",CONCATENATE("a",IF(LEFT($G$5,1)="F",".jpg",".png")))),""),"")</f>
        <v>CN_07_11_CO_IMG16_zoom</v>
      </c>
      <c r="I25" s="14" t="str">
        <f>IF(OR(B25&lt;&gt;"",J25&lt;&gt;""),IF($G$4="Recurso",IF(LEFT($G$5,1)="M",IF(VLOOKUP($G$5,'Definición técnica de imagenes'!$A$3:$G$17,6,FALSE)=0,"",VLOOKUP($G$5,'Definición técnica de imagenes'!$A$3:$G$17,6,FALSE)),IF($G$5="F1","","")),'Definición técnica de imagenes'!$F$16),"")</f>
        <v>800 x 600 px</v>
      </c>
      <c r="J25" s="14" t="s">
        <v>195</v>
      </c>
      <c r="K25" s="19"/>
    </row>
    <row r="26" spans="1:11" s="12" customFormat="1" ht="256.5" customHeight="1" x14ac:dyDescent="0.25">
      <c r="A26" s="13" t="s">
        <v>159</v>
      </c>
      <c r="B26" s="80">
        <v>210067903</v>
      </c>
      <c r="C26" s="23" t="str">
        <f>IF(OR(B26&lt;&gt;"",J26&lt;&gt;""),IF($G$4="Recurso",CONCATENATE($G$4," ",$G$5),$G$4),"")</f>
        <v>Cuaderno de Estudio</v>
      </c>
      <c r="D26" s="14" t="s">
        <v>149</v>
      </c>
      <c r="E26" s="14" t="s">
        <v>148</v>
      </c>
      <c r="F26" s="14" t="str">
        <f>IF(OR(B26&lt;&gt;"",J26&lt;&gt;""),CONCATENATE($C$7,"_",$A26,IF($G$4="Cuaderno de Estudio","_small",CONCATENATE(IF(I26="","","n"),IF(LEFT($G$5,1)="F",".jpg",".png")))),"")</f>
        <v>CN_07_11_CO_IMG17_small</v>
      </c>
      <c r="G26" s="14" t="str">
        <f>IF(F26&lt;&gt;"",IF($G$4="Recurso",IF(LEFT($G$5,1)="M",VLOOKUP($G$5,'Definición técnica de imagenes'!$A$3:$G$17,5,FALSE),IF($G$5="F1",'Definición técnica de imagenes'!$E$15,'Definición técnica de imagenes'!$F$13)),'Definición técnica de imagenes'!$E$16),"")</f>
        <v>526 x 370 px</v>
      </c>
      <c r="H26" s="14" t="str">
        <f>IF(AND(I26&lt;&gt;"",I26&lt;&gt;0),IF(OR(B26&lt;&gt;"",J26&lt;&gt;""),CONCATENATE($C$7,"_",$A26,IF($G$4="Cuaderno de Estudio","_zoom",CONCATENATE("a",IF(LEFT($G$5,1)="F",".jpg",".png")))),""),"")</f>
        <v>CN_07_11_CO_IMG17_zoom</v>
      </c>
      <c r="I26" s="14" t="str">
        <f>IF(OR(B26&lt;&gt;"",J26&lt;&gt;""),IF($G$4="Recurso",IF(LEFT($G$5,1)="M",IF(VLOOKUP($G$5,'Definición técnica de imagenes'!$A$3:$G$17,6,FALSE)=0,"",VLOOKUP($G$5,'Definición técnica de imagenes'!$A$3:$G$17,6,FALSE)),IF($G$5="F1","","")),'Definición técnica de imagenes'!$F$16),"")</f>
        <v>800 x 600 px</v>
      </c>
      <c r="J26" s="14" t="s">
        <v>197</v>
      </c>
      <c r="K26" s="19" t="s">
        <v>198</v>
      </c>
    </row>
    <row r="27" spans="1:11" s="12" customFormat="1" ht="183.75" customHeight="1" thickBot="1" x14ac:dyDescent="0.3">
      <c r="A27" s="13" t="s">
        <v>199</v>
      </c>
      <c r="B27" s="24" t="s">
        <v>212</v>
      </c>
      <c r="C27" s="23" t="str">
        <f t="shared" ref="C27:C43" si="4">IF(OR(B27&lt;&gt;"",J27&lt;&gt;""),IF($G$4="Recurso",CONCATENATE($G$4," ",$G$5),$G$4),"")</f>
        <v>Cuaderno de Estudio</v>
      </c>
      <c r="D27" s="14" t="s">
        <v>146</v>
      </c>
      <c r="E27" s="14" t="s">
        <v>148</v>
      </c>
      <c r="F27" s="14" t="str">
        <f t="shared" si="1"/>
        <v>CN_07_11_CO_IMG18_small</v>
      </c>
      <c r="G27" s="14" t="str">
        <f>IF(F27&lt;&gt;"",IF($G$4="Recurso",IF(LEFT($G$5,1)="M",VLOOKUP($G$5,'Definición técnica de imagenes'!$A$3:$G$17,5,FALSE),IF($G$5="F1",'Definición técnica de imagenes'!$E$15,'Definición técnica de imagenes'!$F$13)),'Definición técnica de imagenes'!$E$16),"")</f>
        <v>526 x 370 px</v>
      </c>
      <c r="H27" s="14" t="str">
        <f t="shared" si="2"/>
        <v>CN_07_11_CO_IMG18_zoom</v>
      </c>
      <c r="I27" s="14" t="str">
        <f>IF(OR(B27&lt;&gt;"",J27&lt;&gt;""),IF($G$4="Recurso",IF(LEFT($G$5,1)="M",IF(VLOOKUP($G$5,'Definición técnica de imagenes'!$A$3:$G$17,6,FALSE)=0,"",VLOOKUP($G$5,'Definición técnica de imagenes'!$A$3:$G$17,6,FALSE)),IF($G$5="F1","","")),'Definición técnica de imagenes'!$F$16),"")</f>
        <v>800 x 600 px</v>
      </c>
      <c r="J27" s="135" t="s">
        <v>211</v>
      </c>
      <c r="K27" s="19"/>
    </row>
    <row r="28" spans="1:11" s="12" customFormat="1" ht="203.25" customHeight="1" thickBot="1" x14ac:dyDescent="0.3">
      <c r="A28" s="13" t="s">
        <v>200</v>
      </c>
      <c r="B28" s="137" t="s">
        <v>214</v>
      </c>
      <c r="C28" s="23" t="str">
        <f t="shared" si="4"/>
        <v>Cuaderno de Estudio</v>
      </c>
      <c r="D28" s="14" t="s">
        <v>146</v>
      </c>
      <c r="E28" s="14" t="s">
        <v>148</v>
      </c>
      <c r="F28" s="14" t="str">
        <f t="shared" si="1"/>
        <v>CN_07_11_CO_IMG19_small</v>
      </c>
      <c r="G28" s="14" t="str">
        <f>IF(F28&lt;&gt;"",IF($G$4="Recurso",IF(LEFT($G$5,1)="M",VLOOKUP($G$5,'Definición técnica de imagenes'!$A$3:$G$17,5,FALSE),IF($G$5="F1",'Definición técnica de imagenes'!$E$15,'Definición técnica de imagenes'!$F$13)),'Definición técnica de imagenes'!$E$16),"")</f>
        <v>526 x 370 px</v>
      </c>
      <c r="H28" s="14" t="str">
        <f t="shared" si="2"/>
        <v>CN_07_11_CO_IMG19_zoom</v>
      </c>
      <c r="I28" s="14" t="str">
        <f>IF(OR(B28&lt;&gt;"",J28&lt;&gt;""),IF($G$4="Recurso",IF(LEFT($G$5,1)="M",IF(VLOOKUP($G$5,'Definición técnica de imagenes'!$A$3:$G$17,6,FALSE)=0,"",VLOOKUP($G$5,'Definición técnica de imagenes'!$A$3:$G$17,6,FALSE)),IF($G$5="F1","","")),'Definición técnica de imagenes'!$F$16),"")</f>
        <v>800 x 600 px</v>
      </c>
      <c r="J28" s="134" t="s">
        <v>213</v>
      </c>
      <c r="K28" s="19"/>
    </row>
    <row r="29" spans="1:11" s="12" customFormat="1" ht="207.75" customHeight="1" x14ac:dyDescent="0.25">
      <c r="A29" s="13" t="s">
        <v>201</v>
      </c>
      <c r="B29" s="138">
        <v>212995663</v>
      </c>
      <c r="C29" s="23" t="str">
        <f t="shared" si="4"/>
        <v>Cuaderno de Estudio</v>
      </c>
      <c r="D29" s="14" t="s">
        <v>149</v>
      </c>
      <c r="E29" s="14" t="s">
        <v>147</v>
      </c>
      <c r="F29" s="14" t="str">
        <f t="shared" si="1"/>
        <v>CN_07_11_CO_IMG20_small</v>
      </c>
      <c r="G29" s="14" t="str">
        <f>IF(F29&lt;&gt;"",IF($G$4="Recurso",IF(LEFT($G$5,1)="M",VLOOKUP($G$5,'Definición técnica de imagenes'!$A$3:$G$17,5,FALSE),IF($G$5="F1",'Definición técnica de imagenes'!$E$15,'Definición técnica de imagenes'!$F$13)),'Definición técnica de imagenes'!$E$16),"")</f>
        <v>526 x 370 px</v>
      </c>
      <c r="H29" s="14" t="str">
        <f t="shared" si="2"/>
        <v>CN_07_11_CO_IMG20_zoom</v>
      </c>
      <c r="I29" s="14" t="str">
        <f>IF(OR(B29&lt;&gt;"",J29&lt;&gt;""),IF($G$4="Recurso",IF(LEFT($G$5,1)="M",IF(VLOOKUP($G$5,'Definición técnica de imagenes'!$A$3:$G$17,6,FALSE)=0,"",VLOOKUP($G$5,'Definición técnica de imagenes'!$A$3:$G$17,6,FALSE)),IF($G$5="F1","","")),'Definición técnica de imagenes'!$F$16),"")</f>
        <v>800 x 600 px</v>
      </c>
      <c r="J29" s="121" t="s">
        <v>215</v>
      </c>
      <c r="K29" s="19"/>
    </row>
    <row r="30" spans="1:11" s="12" customFormat="1" ht="166.5" customHeight="1" x14ac:dyDescent="0.25">
      <c r="A30" s="13" t="s">
        <v>202</v>
      </c>
      <c r="B30" s="127">
        <v>62262160</v>
      </c>
      <c r="C30" s="23" t="str">
        <f t="shared" si="4"/>
        <v>Cuaderno de Estudio</v>
      </c>
      <c r="D30" s="14" t="s">
        <v>149</v>
      </c>
      <c r="E30" s="14" t="s">
        <v>148</v>
      </c>
      <c r="F30" s="14" t="str">
        <f t="shared" si="1"/>
        <v>CN_07_11_CO_IMG21_small</v>
      </c>
      <c r="G30" s="14" t="str">
        <f>IF(F30&lt;&gt;"",IF($G$4="Recurso",IF(LEFT($G$5,1)="M",VLOOKUP($G$5,'Definición técnica de imagenes'!$A$3:$G$17,5,FALSE),IF($G$5="F1",'Definición técnica de imagenes'!$E$15,'Definición técnica de imagenes'!$F$13)),'Definición técnica de imagenes'!$E$16),"")</f>
        <v>526 x 370 px</v>
      </c>
      <c r="H30" s="14" t="str">
        <f t="shared" si="2"/>
        <v>CN_07_11_CO_IMG21_zoom</v>
      </c>
      <c r="I30" s="14" t="str">
        <f>IF(OR(B30&lt;&gt;"",J30&lt;&gt;""),IF($G$4="Recurso",IF(LEFT($G$5,1)="M",IF(VLOOKUP($G$5,'Definición técnica de imagenes'!$A$3:$G$17,6,FALSE)=0,"",VLOOKUP($G$5,'Definición técnica de imagenes'!$A$3:$G$17,6,FALSE)),IF($G$5="F1","","")),'Definición técnica de imagenes'!$F$16),"")</f>
        <v>800 x 600 px</v>
      </c>
      <c r="J30" s="139" t="s">
        <v>216</v>
      </c>
      <c r="K30" s="19"/>
    </row>
    <row r="31" spans="1:11" s="12" customFormat="1" ht="181.5" customHeight="1" x14ac:dyDescent="0.25">
      <c r="A31" s="13" t="s">
        <v>203</v>
      </c>
      <c r="B31" s="121">
        <v>172580276</v>
      </c>
      <c r="C31" s="23" t="str">
        <f t="shared" si="4"/>
        <v>Cuaderno de Estudio</v>
      </c>
      <c r="D31" s="14" t="s">
        <v>149</v>
      </c>
      <c r="E31" s="14" t="s">
        <v>148</v>
      </c>
      <c r="F31" s="14" t="str">
        <f t="shared" si="1"/>
        <v>CN_07_11_CO_IMG22_small</v>
      </c>
      <c r="G31" s="14" t="str">
        <f>IF(F31&lt;&gt;"",IF($G$4="Recurso",IF(LEFT($G$5,1)="M",VLOOKUP($G$5,'Definición técnica de imagenes'!$A$3:$G$17,5,FALSE),IF($G$5="F1",'Definición técnica de imagenes'!$E$15,'Definición técnica de imagenes'!$F$13)),'Definición técnica de imagenes'!$E$16),"")</f>
        <v>526 x 370 px</v>
      </c>
      <c r="H31" s="14" t="str">
        <f t="shared" si="2"/>
        <v>CN_07_11_CO_IMG22_zoom</v>
      </c>
      <c r="I31" s="14" t="str">
        <f>IF(OR(B31&lt;&gt;"",J31&lt;&gt;""),IF($G$4="Recurso",IF(LEFT($G$5,1)="M",IF(VLOOKUP($G$5,'Definición técnica de imagenes'!$A$3:$G$17,6,FALSE)=0,"",VLOOKUP($G$5,'Definición técnica de imagenes'!$A$3:$G$17,6,FALSE)),IF($G$5="F1","","")),'Definición técnica de imagenes'!$F$16),"")</f>
        <v>800 x 600 px</v>
      </c>
      <c r="J31" s="121" t="s">
        <v>217</v>
      </c>
      <c r="K31" s="19"/>
    </row>
    <row r="32" spans="1:11" s="12" customFormat="1" ht="246.75" customHeight="1" x14ac:dyDescent="0.25">
      <c r="A32" s="13" t="s">
        <v>204</v>
      </c>
      <c r="B32" s="127">
        <v>52958404</v>
      </c>
      <c r="C32" s="23" t="str">
        <f t="shared" si="4"/>
        <v>Cuaderno de Estudio</v>
      </c>
      <c r="D32" s="14" t="s">
        <v>149</v>
      </c>
      <c r="E32" s="14" t="s">
        <v>148</v>
      </c>
      <c r="F32" s="14" t="str">
        <f t="shared" si="1"/>
        <v>CN_07_11_CO_IMG23_small</v>
      </c>
      <c r="G32" s="14" t="str">
        <f>IF(F32&lt;&gt;"",IF($G$4="Recurso",IF(LEFT($G$5,1)="M",VLOOKUP($G$5,'Definición técnica de imagenes'!$A$3:$G$17,5,FALSE),IF($G$5="F1",'Definición técnica de imagenes'!$E$15,'Definición técnica de imagenes'!$F$13)),'Definición técnica de imagenes'!$E$16),"")</f>
        <v>526 x 370 px</v>
      </c>
      <c r="H32" s="14" t="str">
        <f t="shared" si="2"/>
        <v>CN_07_11_CO_IMG23_zoom</v>
      </c>
      <c r="I32" s="14" t="str">
        <f>IF(OR(B32&lt;&gt;"",J32&lt;&gt;""),IF($G$4="Recurso",IF(LEFT($G$5,1)="M",IF(VLOOKUP($G$5,'Definición técnica de imagenes'!$A$3:$G$17,6,FALSE)=0,"",VLOOKUP($G$5,'Definición técnica de imagenes'!$A$3:$G$17,6,FALSE)),IF($G$5="F1","","")),'Definición técnica de imagenes'!$F$16),"")</f>
        <v>800 x 600 px</v>
      </c>
      <c r="J32" s="129" t="s">
        <v>218</v>
      </c>
      <c r="K32" s="19" t="s">
        <v>219</v>
      </c>
    </row>
    <row r="33" spans="1:11" s="12" customFormat="1" ht="242.25" customHeight="1" x14ac:dyDescent="0.25">
      <c r="A33" s="13" t="s">
        <v>205</v>
      </c>
      <c r="B33" s="137">
        <v>70735777</v>
      </c>
      <c r="C33" s="23" t="str">
        <f t="shared" si="4"/>
        <v>Cuaderno de Estudio</v>
      </c>
      <c r="D33" s="14" t="s">
        <v>146</v>
      </c>
      <c r="E33" s="14" t="s">
        <v>148</v>
      </c>
      <c r="F33" s="14" t="str">
        <f t="shared" si="1"/>
        <v>CN_07_11_CO_IMG24_small</v>
      </c>
      <c r="G33" s="14" t="str">
        <f>IF(F33&lt;&gt;"",IF($G$4="Recurso",IF(LEFT($G$5,1)="M",VLOOKUP($G$5,'Definición técnica de imagenes'!$A$3:$G$17,5,FALSE),IF($G$5="F1",'Definición técnica de imagenes'!$E$15,'Definición técnica de imagenes'!$F$13)),'Definición técnica de imagenes'!$E$16),"")</f>
        <v>526 x 370 px</v>
      </c>
      <c r="H33" s="14" t="str">
        <f t="shared" si="2"/>
        <v>CN_07_11_CO_IMG24_zoom</v>
      </c>
      <c r="I33" s="14" t="str">
        <f>IF(OR(B33&lt;&gt;"",J33&lt;&gt;""),IF($G$4="Recurso",IF(LEFT($G$5,1)="M",IF(VLOOKUP($G$5,'Definición técnica de imagenes'!$A$3:$G$17,6,FALSE)=0,"",VLOOKUP($G$5,'Definición técnica de imagenes'!$A$3:$G$17,6,FALSE)),IF($G$5="F1","","")),'Definición técnica de imagenes'!$F$16),"")</f>
        <v>800 x 600 px</v>
      </c>
      <c r="J33" s="122" t="s">
        <v>220</v>
      </c>
      <c r="K33" s="19"/>
    </row>
    <row r="34" spans="1:11" s="12" customFormat="1" ht="224.25" customHeight="1" x14ac:dyDescent="0.25">
      <c r="A34" s="13" t="s">
        <v>206</v>
      </c>
      <c r="B34" s="142">
        <v>256759894</v>
      </c>
      <c r="C34" s="23" t="str">
        <f t="shared" si="4"/>
        <v>Cuaderno de Estudio</v>
      </c>
      <c r="D34" s="14" t="s">
        <v>149</v>
      </c>
      <c r="E34" s="14" t="s">
        <v>148</v>
      </c>
      <c r="F34" s="14" t="str">
        <f t="shared" si="1"/>
        <v>CN_07_11_CO_IMG25_small</v>
      </c>
      <c r="G34" s="14" t="str">
        <f>IF(F34&lt;&gt;"",IF($G$4="Recurso",IF(LEFT($G$5,1)="M",VLOOKUP($G$5,'Definición técnica de imagenes'!$A$3:$G$17,5,FALSE),IF($G$5="F1",'Definición técnica de imagenes'!$E$15,'Definición técnica de imagenes'!$F$13)),'Definición técnica de imagenes'!$E$16),"")</f>
        <v>526 x 370 px</v>
      </c>
      <c r="H34" s="14" t="str">
        <f t="shared" si="2"/>
        <v>CN_07_11_CO_IMG25_zoom</v>
      </c>
      <c r="I34" s="14" t="str">
        <f>IF(OR(B34&lt;&gt;"",J34&lt;&gt;""),IF($G$4="Recurso",IF(LEFT($G$5,1)="M",IF(VLOOKUP($G$5,'Definición técnica de imagenes'!$A$3:$G$17,6,FALSE)=0,"",VLOOKUP($G$5,'Definición técnica de imagenes'!$A$3:$G$17,6,FALSE)),IF($G$5="F1","","")),'Definición técnica de imagenes'!$F$16),"")</f>
        <v>800 x 600 px</v>
      </c>
      <c r="J34" s="141" t="s">
        <v>221</v>
      </c>
      <c r="K34" s="19"/>
    </row>
    <row r="35" spans="1:11" s="12" customFormat="1" ht="212.25" customHeight="1" x14ac:dyDescent="0.25">
      <c r="A35" s="13" t="s">
        <v>207</v>
      </c>
      <c r="B35" s="138" t="s">
        <v>223</v>
      </c>
      <c r="C35" s="23" t="str">
        <f t="shared" si="4"/>
        <v>Cuaderno de Estudio</v>
      </c>
      <c r="D35" s="14" t="s">
        <v>146</v>
      </c>
      <c r="E35" s="14" t="s">
        <v>148</v>
      </c>
      <c r="F35" s="14" t="str">
        <f t="shared" si="1"/>
        <v>CN_07_11_CO_IMG26_small</v>
      </c>
      <c r="G35" s="14" t="str">
        <f>IF(F35&lt;&gt;"",IF($G$4="Recurso",IF(LEFT($G$5,1)="M",VLOOKUP($G$5,'Definición técnica de imagenes'!$A$3:$G$17,5,FALSE),IF($G$5="F1",'Definición técnica de imagenes'!$E$15,'Definición técnica de imagenes'!$F$13)),'Definición técnica de imagenes'!$E$16),"")</f>
        <v>526 x 370 px</v>
      </c>
      <c r="H35" s="14" t="str">
        <f t="shared" si="2"/>
        <v>CN_07_11_CO_IMG26_zoom</v>
      </c>
      <c r="I35" s="14" t="str">
        <f>IF(OR(B35&lt;&gt;"",J35&lt;&gt;""),IF($G$4="Recurso",IF(LEFT($G$5,1)="M",IF(VLOOKUP($G$5,'Definición técnica de imagenes'!$A$3:$G$17,6,FALSE)=0,"",VLOOKUP($G$5,'Definición técnica de imagenes'!$A$3:$G$17,6,FALSE)),IF($G$5="F1","","")),'Definición técnica de imagenes'!$F$16),"")</f>
        <v>800 x 600 px</v>
      </c>
      <c r="J35" s="140" t="s">
        <v>222</v>
      </c>
      <c r="K35" s="15"/>
    </row>
    <row r="36" spans="1:11" s="12" customFormat="1" ht="216.75" customHeight="1" x14ac:dyDescent="0.25">
      <c r="A36" s="13" t="s">
        <v>208</v>
      </c>
      <c r="B36" s="136">
        <v>186459794</v>
      </c>
      <c r="C36" s="23" t="str">
        <f t="shared" si="4"/>
        <v>Cuaderno de Estudio</v>
      </c>
      <c r="D36" s="14" t="s">
        <v>146</v>
      </c>
      <c r="E36" s="14" t="s">
        <v>148</v>
      </c>
      <c r="F36" s="14" t="str">
        <f t="shared" si="1"/>
        <v>CN_07_11_CO_IMG27_small</v>
      </c>
      <c r="G36" s="14" t="str">
        <f>IF(F36&lt;&gt;"",IF($G$4="Recurso",IF(LEFT($G$5,1)="M",VLOOKUP($G$5,'Definición técnica de imagenes'!$A$3:$G$17,5,FALSE),IF($G$5="F1",'Definición técnica de imagenes'!$E$15,'Definición técnica de imagenes'!$F$13)),'Definición técnica de imagenes'!$E$16),"")</f>
        <v>526 x 370 px</v>
      </c>
      <c r="H36" s="14" t="str">
        <f t="shared" si="2"/>
        <v>CN_07_11_CO_IMG27_zoom</v>
      </c>
      <c r="I36" s="14" t="str">
        <f>IF(OR(B36&lt;&gt;"",J36&lt;&gt;""),IF($G$4="Recurso",IF(LEFT($G$5,1)="M",IF(VLOOKUP($G$5,'Definición técnica de imagenes'!$A$3:$G$17,6,FALSE)=0,"",VLOOKUP($G$5,'Definición técnica de imagenes'!$A$3:$G$17,6,FALSE)),IF($G$5="F1","","")),'Definición técnica de imagenes'!$F$16),"")</f>
        <v>800 x 600 px</v>
      </c>
      <c r="J36" s="129" t="s">
        <v>224</v>
      </c>
      <c r="K36" s="15"/>
    </row>
    <row r="37" spans="1:11" s="12" customFormat="1" ht="188.25" customHeight="1" x14ac:dyDescent="0.25">
      <c r="A37" s="13" t="s">
        <v>209</v>
      </c>
      <c r="B37" s="144" t="s">
        <v>226</v>
      </c>
      <c r="C37" s="23" t="str">
        <f t="shared" si="4"/>
        <v>Cuaderno de Estudio</v>
      </c>
      <c r="D37" s="14" t="s">
        <v>146</v>
      </c>
      <c r="E37" s="14" t="s">
        <v>148</v>
      </c>
      <c r="F37" s="14" t="str">
        <f t="shared" si="1"/>
        <v>CN_07_11_CO_IMG28_small</v>
      </c>
      <c r="G37" s="14" t="str">
        <f>IF(F37&lt;&gt;"",IF($G$4="Recurso",IF(LEFT($G$5,1)="M",VLOOKUP($G$5,'Definición técnica de imagenes'!$A$3:$G$17,5,FALSE),IF($G$5="F1",'Definición técnica de imagenes'!$E$15,'Definición técnica de imagenes'!$F$13)),'Definición técnica de imagenes'!$E$16),"")</f>
        <v>526 x 370 px</v>
      </c>
      <c r="H37" s="14" t="str">
        <f t="shared" si="2"/>
        <v>CN_07_11_CO_IMG28_zoom</v>
      </c>
      <c r="I37" s="14" t="str">
        <f>IF(OR(B37&lt;&gt;"",J37&lt;&gt;""),IF($G$4="Recurso",IF(LEFT($G$5,1)="M",IF(VLOOKUP($G$5,'Definición técnica de imagenes'!$A$3:$G$17,6,FALSE)=0,"",VLOOKUP($G$5,'Definición técnica de imagenes'!$A$3:$G$17,6,FALSE)),IF($G$5="F1","","")),'Definición técnica de imagenes'!$F$16),"")</f>
        <v>800 x 600 px</v>
      </c>
      <c r="J37" s="128" t="s">
        <v>225</v>
      </c>
      <c r="K37" s="15"/>
    </row>
    <row r="38" spans="1:11" s="12" customFormat="1" ht="183" customHeight="1" x14ac:dyDescent="0.25">
      <c r="A38" s="13" t="s">
        <v>210</v>
      </c>
      <c r="B38" s="143" t="s">
        <v>228</v>
      </c>
      <c r="C38" s="23" t="str">
        <f t="shared" si="4"/>
        <v>Cuaderno de Estudio</v>
      </c>
      <c r="D38" s="14" t="s">
        <v>146</v>
      </c>
      <c r="E38" s="14" t="s">
        <v>148</v>
      </c>
      <c r="F38" s="14" t="str">
        <f t="shared" si="1"/>
        <v>CN_07_11_CO_IMG29_small</v>
      </c>
      <c r="G38" s="14" t="str">
        <f>IF(F38&lt;&gt;"",IF($G$4="Recurso",IF(LEFT($G$5,1)="M",VLOOKUP($G$5,'Definición técnica de imagenes'!$A$3:$G$17,5,FALSE),IF($G$5="F1",'Definición técnica de imagenes'!$E$15,'Definición técnica de imagenes'!$F$13)),'Definición técnica de imagenes'!$E$16),"")</f>
        <v>526 x 370 px</v>
      </c>
      <c r="H38" s="14" t="str">
        <f t="shared" si="2"/>
        <v>CN_07_11_CO_IMG29_zoom</v>
      </c>
      <c r="I38" s="14" t="str">
        <f>IF(OR(B38&lt;&gt;"",J38&lt;&gt;""),IF($G$4="Recurso",IF(LEFT($G$5,1)="M",IF(VLOOKUP($G$5,'Definición técnica de imagenes'!$A$3:$G$17,6,FALSE)=0,"",VLOOKUP($G$5,'Definición técnica de imagenes'!$A$3:$G$17,6,FALSE)),IF($G$5="F1","","")),'Definición técnica de imagenes'!$F$16),"")</f>
        <v>800 x 600 px</v>
      </c>
      <c r="J38" s="128" t="s">
        <v>227</v>
      </c>
      <c r="K38" s="15"/>
    </row>
    <row r="39" spans="1:11" s="12" customFormat="1" x14ac:dyDescent="0.25">
      <c r="A39" s="13"/>
      <c r="B39" s="23"/>
      <c r="C39" s="23" t="str">
        <f t="shared" si="4"/>
        <v/>
      </c>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IF(OR(B39&lt;&gt;"",J39&lt;&gt;""),IF($G$4="Recurso",IF(LEFT($G$5,1)="M",IF(VLOOKUP($G$5,'Definición técnica de imagenes'!$A$3:$G$17,6,FALSE)=0,"",VLOOKUP($G$5,'Definición técnica de imagenes'!$A$3:$G$17,6,FALSE)),IF($G$5="F1","","")),'Definición técnica de imagenes'!$F$16),"")</f>
        <v/>
      </c>
      <c r="J39" s="14"/>
      <c r="K39" s="15"/>
    </row>
    <row r="40" spans="1:11" s="12" customFormat="1" x14ac:dyDescent="0.25">
      <c r="A40" s="13"/>
      <c r="B40" s="23"/>
      <c r="C40" s="23" t="str">
        <f t="shared" si="4"/>
        <v/>
      </c>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14"/>
      <c r="K40" s="15"/>
    </row>
    <row r="41" spans="1:11" s="12" customFormat="1" x14ac:dyDescent="0.25">
      <c r="A41" s="13"/>
      <c r="B41" s="23"/>
      <c r="C41" s="23" t="str">
        <f t="shared" si="4"/>
        <v/>
      </c>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c r="B42" s="23"/>
      <c r="C42" s="23" t="str">
        <f t="shared" si="4"/>
        <v/>
      </c>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c r="B43" s="23"/>
      <c r="C43" s="23" t="str">
        <f t="shared" si="4"/>
        <v/>
      </c>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c r="B44" s="23"/>
      <c r="C44" s="23"/>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c r="B45" s="23"/>
      <c r="C45" s="23"/>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c r="B46" s="23"/>
      <c r="C46" s="23"/>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c r="B47" s="23"/>
      <c r="C47" s="23"/>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3"/>
      <c r="C48" s="23"/>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3"/>
      <c r="C49" s="23"/>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23"/>
      <c r="C50" s="23"/>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23"/>
      <c r="C51" s="23"/>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23"/>
      <c r="C52" s="23"/>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23"/>
      <c r="C53" s="23"/>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23"/>
      <c r="C54" s="23"/>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23"/>
      <c r="C55" s="23"/>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23"/>
      <c r="C56" s="23"/>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23"/>
      <c r="C57" s="23"/>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23"/>
      <c r="C58" s="23"/>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23"/>
      <c r="C59" s="23"/>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23"/>
      <c r="C60" s="23"/>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23"/>
      <c r="C61" s="23"/>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si="1"/>
        <v/>
      </c>
      <c r="G74" s="14" t="str">
        <f>IF(F74&lt;&gt;"",IF($G$4="Recurso",IF(LEFT($G$5,1)="M",VLOOKUP($G$5,'Definición técnica de imagenes'!$A$3:$G$17,5,FALSE),IF($G$5="F1",'Definición técnica de imagenes'!$E$15,'Definición técnica de imagenes'!$F$13)),'Definición técnica de imagenes'!$E$16),"")</f>
        <v/>
      </c>
      <c r="H74" s="14" t="str">
        <f t="shared" si="2"/>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ref="F75:F108" si="5">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6">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5"/>
        <v/>
      </c>
      <c r="G76" s="14" t="str">
        <f>IF(F76&lt;&gt;"",IF($G$4="Recurso",IF(LEFT($G$5,1)="M",VLOOKUP($G$5,'Definición técnica de imagenes'!$A$3:$G$17,5,FALSE),IF($G$5="F1",'Definición técnica de imagenes'!$E$15,'Definición técnica de imagenes'!$F$13)),'Definición técnica de imagenes'!$E$16),"")</f>
        <v/>
      </c>
      <c r="H76" s="14" t="str">
        <f t="shared" si="6"/>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5"/>
        <v/>
      </c>
      <c r="G77" s="14" t="str">
        <f>IF(F77&lt;&gt;"",IF($G$4="Recurso",IF(LEFT($G$5,1)="M",VLOOKUP($G$5,'Definición técnica de imagenes'!$A$3:$G$17,5,FALSE),IF($G$5="F1",'Definición técnica de imagenes'!$E$15,'Definición técnica de imagenes'!$F$13)),'Definición técnica de imagenes'!$E$16),"")</f>
        <v/>
      </c>
      <c r="H77" s="14" t="str">
        <f t="shared" si="6"/>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si="5"/>
        <v/>
      </c>
      <c r="G78" s="14" t="str">
        <f>IF(F78&lt;&gt;"",IF($G$4="Recurso",IF(LEFT($G$5,1)="M",VLOOKUP($G$5,'Definición técnica de imagenes'!$A$3:$G$17,5,FALSE),IF($G$5="F1",'Definición técnica de imagenes'!$E$15,'Definición técnica de imagenes'!$F$13)),'Definición técnica de imagenes'!$E$16),"")</f>
        <v/>
      </c>
      <c r="H78" s="14" t="str">
        <f t="shared" si="6"/>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5"/>
        <v/>
      </c>
      <c r="G79" s="14" t="str">
        <f>IF(F79&lt;&gt;"",IF($G$4="Recurso",IF(LEFT($G$5,1)="M",VLOOKUP($G$5,'Definición técnica de imagenes'!$A$3:$G$17,5,FALSE),IF($G$5="F1",'Definición técnica de imagenes'!$E$15,'Definición técnica de imagenes'!$F$13)),'Definición técnica de imagenes'!$E$16),"")</f>
        <v/>
      </c>
      <c r="H79" s="14" t="str">
        <f t="shared" si="6"/>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5"/>
        <v/>
      </c>
      <c r="G80" s="14" t="str">
        <f>IF(F80&lt;&gt;"",IF($G$4="Recurso",IF(LEFT($G$5,1)="M",VLOOKUP($G$5,'Definición técnica de imagenes'!$A$3:$G$17,5,FALSE),IF($G$5="F1",'Definición técnica de imagenes'!$E$15,'Definición técnica de imagenes'!$F$13)),'Definición técnica de imagenes'!$E$16),"")</f>
        <v/>
      </c>
      <c r="H80" s="14" t="str">
        <f t="shared" si="6"/>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5"/>
        <v/>
      </c>
      <c r="G81" s="14" t="str">
        <f>IF(F81&lt;&gt;"",IF($G$4="Recurso",IF(LEFT($G$5,1)="M",VLOOKUP($G$5,'Definición técnica de imagenes'!$A$3:$G$17,5,FALSE),IF($G$5="F1",'Definición técnica de imagenes'!$E$15,'Definición técnica de imagenes'!$F$13)),'Definición técnica de imagenes'!$E$16),"")</f>
        <v/>
      </c>
      <c r="H81" s="14" t="str">
        <f t="shared" si="6"/>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5"/>
        <v/>
      </c>
      <c r="G82" s="14" t="str">
        <f>IF(F82&lt;&gt;"",IF($G$4="Recurso",IF(LEFT($G$5,1)="M",VLOOKUP($G$5,'Definición técnica de imagenes'!$A$3:$G$17,5,FALSE),IF($G$5="F1",'Definición técnica de imagenes'!$E$15,'Definición técnica de imagenes'!$F$13)),'Definición técnica de imagenes'!$E$16),"")</f>
        <v/>
      </c>
      <c r="H82" s="14" t="str">
        <f t="shared" si="6"/>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5"/>
        <v/>
      </c>
      <c r="G83" s="14" t="str">
        <f>IF(F83&lt;&gt;"",IF($G$4="Recurso",IF(LEFT($G$5,1)="M",VLOOKUP($G$5,'Definición técnica de imagenes'!$A$3:$G$17,5,FALSE),IF($G$5="F1",'Definición técnica de imagenes'!$E$15,'Definición técnica de imagenes'!$F$13)),'Definición técnica de imagenes'!$E$16),"")</f>
        <v/>
      </c>
      <c r="H83" s="14" t="str">
        <f t="shared" si="6"/>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5"/>
        <v/>
      </c>
      <c r="G84" s="14" t="str">
        <f>IF(F84&lt;&gt;"",IF($G$4="Recurso",IF(LEFT($G$5,1)="M",VLOOKUP($G$5,'Definición técnica de imagenes'!$A$3:$G$17,5,FALSE),IF($G$5="F1",'Definición técnica de imagenes'!$E$15,'Definición técnica de imagenes'!$F$13)),'Definición técnica de imagenes'!$E$16),"")</f>
        <v/>
      </c>
      <c r="H84" s="14" t="str">
        <f t="shared" si="6"/>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5"/>
        <v/>
      </c>
      <c r="G85" s="14" t="str">
        <f>IF(F85&lt;&gt;"",IF($G$4="Recurso",IF(LEFT($G$5,1)="M",VLOOKUP($G$5,'Definición técnica de imagenes'!$A$3:$G$17,5,FALSE),IF($G$5="F1",'Definición técnica de imagenes'!$E$15,'Definición técnica de imagenes'!$F$13)),'Definición técnica de imagenes'!$E$16),"")</f>
        <v/>
      </c>
      <c r="H85" s="14" t="str">
        <f t="shared" si="6"/>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5"/>
        <v/>
      </c>
      <c r="G86" s="14" t="str">
        <f>IF(F86&lt;&gt;"",IF($G$4="Recurso",IF(LEFT($G$5,1)="M",VLOOKUP($G$5,'Definición técnica de imagenes'!$A$3:$G$17,5,FALSE),IF($G$5="F1",'Definición técnica de imagenes'!$E$15,'Definición técnica de imagenes'!$F$13)),'Definición técnica de imagenes'!$E$16),"")</f>
        <v/>
      </c>
      <c r="H86" s="14" t="str">
        <f t="shared" si="6"/>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5"/>
        <v/>
      </c>
      <c r="G87" s="14" t="str">
        <f>IF(F87&lt;&gt;"",IF($G$4="Recurso",IF(LEFT($G$5,1)="M",VLOOKUP($G$5,'Definición técnica de imagenes'!$A$3:$G$17,5,FALSE),IF($G$5="F1",'Definición técnica de imagenes'!$E$15,'Definición técnica de imagenes'!$F$13)),'Definición técnica de imagenes'!$E$16),"")</f>
        <v/>
      </c>
      <c r="H87" s="14" t="str">
        <f t="shared" si="6"/>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5"/>
        <v/>
      </c>
      <c r="G88" s="14" t="str">
        <f>IF(F88&lt;&gt;"",IF($G$4="Recurso",IF(LEFT($G$5,1)="M",VLOOKUP($G$5,'Definición técnica de imagenes'!$A$3:$G$17,5,FALSE),IF($G$5="F1",'Definición técnica de imagenes'!$E$15,'Definición técnica de imagenes'!$F$13)),'Definición técnica de imagenes'!$E$16),"")</f>
        <v/>
      </c>
      <c r="H88" s="14" t="str">
        <f t="shared" si="6"/>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5"/>
        <v/>
      </c>
      <c r="G89" s="14" t="str">
        <f>IF(F89&lt;&gt;"",IF($G$4="Recurso",IF(LEFT($G$5,1)="M",VLOOKUP($G$5,'Definición técnica de imagenes'!$A$3:$G$17,5,FALSE),IF($G$5="F1",'Definición técnica de imagenes'!$E$15,'Definición técnica de imagenes'!$F$13)),'Definición técnica de imagenes'!$E$16),"")</f>
        <v/>
      </c>
      <c r="H89" s="14" t="str">
        <f t="shared" si="6"/>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5"/>
        <v/>
      </c>
      <c r="G90" s="14" t="str">
        <f>IF(F90&lt;&gt;"",IF($G$4="Recurso",IF(LEFT($G$5,1)="M",VLOOKUP($G$5,'Definición técnica de imagenes'!$A$3:$G$17,5,FALSE),IF($G$5="F1",'Definición técnica de imagenes'!$E$15,'Definición técnica de imagenes'!$F$13)),'Definición técnica de imagenes'!$E$16),"")</f>
        <v/>
      </c>
      <c r="H90" s="14" t="str">
        <f t="shared" si="6"/>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5"/>
        <v/>
      </c>
      <c r="G91" s="14" t="str">
        <f>IF(F91&lt;&gt;"",IF($G$4="Recurso",IF(LEFT($G$5,1)="M",VLOOKUP($G$5,'Definición técnica de imagenes'!$A$3:$G$17,5,FALSE),IF($G$5="F1",'Definición técnica de imagenes'!$E$15,'Definición técnica de imagenes'!$F$13)),'Definición técnica de imagenes'!$E$16),"")</f>
        <v/>
      </c>
      <c r="H91" s="14" t="str">
        <f t="shared" si="6"/>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5"/>
        <v/>
      </c>
      <c r="G92" s="14" t="str">
        <f>IF(F92&lt;&gt;"",IF($G$4="Recurso",IF(LEFT($G$5,1)="M",VLOOKUP($G$5,'Definición técnica de imagenes'!$A$3:$G$17,5,FALSE),IF($G$5="F1",'Definición técnica de imagenes'!$E$15,'Definición técnica de imagenes'!$F$13)),'Definición técnica de imagenes'!$E$16),"")</f>
        <v/>
      </c>
      <c r="H92" s="14" t="str">
        <f t="shared" si="6"/>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5"/>
        <v/>
      </c>
      <c r="G93" s="14" t="str">
        <f>IF(F93&lt;&gt;"",IF($G$4="Recurso",IF(LEFT($G$5,1)="M",VLOOKUP($G$5,'Definición técnica de imagenes'!$A$3:$G$17,5,FALSE),IF($G$5="F1",'Definición técnica de imagenes'!$E$15,'Definición técnica de imagenes'!$F$13)),'Definición técnica de imagenes'!$E$16),"")</f>
        <v/>
      </c>
      <c r="H93" s="14" t="str">
        <f t="shared" si="6"/>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5"/>
        <v/>
      </c>
      <c r="G94" s="14" t="str">
        <f>IF(F94&lt;&gt;"",IF($G$4="Recurso",IF(LEFT($G$5,1)="M",VLOOKUP($G$5,'Definición técnica de imagenes'!$A$3:$G$17,5,FALSE),IF($G$5="F1",'Definición técnica de imagenes'!$E$15,'Definición técnica de imagenes'!$F$13)),'Definición técnica de imagenes'!$E$16),"")</f>
        <v/>
      </c>
      <c r="H94" s="14" t="str">
        <f t="shared" si="6"/>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5"/>
        <v/>
      </c>
      <c r="G95" s="14" t="str">
        <f>IF(F95&lt;&gt;"",IF($G$4="Recurso",IF(LEFT($G$5,1)="M",VLOOKUP($G$5,'Definición técnica de imagenes'!$A$3:$G$17,5,FALSE),IF($G$5="F1",'Definición técnica de imagenes'!$E$15,'Definición técnica de imagenes'!$F$13)),'Definición técnica de imagenes'!$E$16),"")</f>
        <v/>
      </c>
      <c r="H95" s="14" t="str">
        <f t="shared" si="6"/>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5"/>
        <v/>
      </c>
      <c r="G96" s="14" t="str">
        <f>IF(F96&lt;&gt;"",IF($G$4="Recurso",IF(LEFT($G$5,1)="M",VLOOKUP($G$5,'Definición técnica de imagenes'!$A$3:$G$17,5,FALSE),IF($G$5="F1",'Definición técnica de imagenes'!$E$15,'Definición técnica de imagenes'!$F$13)),'Definición técnica de imagenes'!$E$16),"")</f>
        <v/>
      </c>
      <c r="H96" s="14" t="str">
        <f t="shared" si="6"/>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c r="B97" s="13"/>
      <c r="C97" s="13"/>
      <c r="D97" s="14"/>
      <c r="E97" s="14"/>
      <c r="F97" s="14" t="str">
        <f t="shared" si="5"/>
        <v/>
      </c>
      <c r="G97" s="14" t="str">
        <f>IF(F97&lt;&gt;"",IF($G$4="Recurso",IF(LEFT($G$5,1)="M",VLOOKUP($G$5,'Definición técnica de imagenes'!$A$3:$G$17,5,FALSE),IF($G$5="F1",'Definición técnica de imagenes'!$E$15,'Definición técnica de imagenes'!$F$13)),'Definición técnica de imagenes'!$E$16),"")</f>
        <v/>
      </c>
      <c r="H97" s="14" t="str">
        <f t="shared" si="6"/>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c r="B98" s="13"/>
      <c r="C98" s="13"/>
      <c r="D98" s="14"/>
      <c r="E98" s="14"/>
      <c r="F98" s="14" t="str">
        <f t="shared" si="5"/>
        <v/>
      </c>
      <c r="G98" s="14" t="str">
        <f>IF(F98&lt;&gt;"",IF($G$4="Recurso",IF(LEFT($G$5,1)="M",VLOOKUP($G$5,'Definición técnica de imagenes'!$A$3:$G$17,5,FALSE),IF($G$5="F1",'Definición técnica de imagenes'!$E$15,'Definición técnica de imagenes'!$F$13)),'Definición técnica de imagenes'!$E$16),"")</f>
        <v/>
      </c>
      <c r="H98" s="14" t="str">
        <f t="shared" si="6"/>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c r="B99" s="13"/>
      <c r="C99" s="13"/>
      <c r="D99" s="14"/>
      <c r="E99" s="14"/>
      <c r="F99" s="14" t="str">
        <f t="shared" si="5"/>
        <v/>
      </c>
      <c r="G99" s="14" t="str">
        <f>IF(F99&lt;&gt;"",IF($G$4="Recurso",IF(LEFT($G$5,1)="M",VLOOKUP($G$5,'Definición técnica de imagenes'!$A$3:$G$17,5,FALSE),IF($G$5="F1",'Definición técnica de imagenes'!$E$15,'Definición técnica de imagenes'!$F$13)),'Definición técnica de imagenes'!$E$16),"")</f>
        <v/>
      </c>
      <c r="H99" s="14" t="str">
        <f t="shared" si="6"/>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c r="B100" s="13"/>
      <c r="C100" s="13"/>
      <c r="D100" s="14"/>
      <c r="E100" s="14"/>
      <c r="F100" s="14" t="str">
        <f t="shared" si="5"/>
        <v/>
      </c>
      <c r="G100" s="14" t="str">
        <f>IF(F100&lt;&gt;"",IF($G$4="Recurso",IF(LEFT($G$5,1)="M",VLOOKUP($G$5,'Definición técnica de imagenes'!$A$3:$G$17,5,FALSE),IF($G$5="F1",'Definición técnica de imagenes'!$E$15,'Definición técnica de imagenes'!$F$13)),'Definición técnica de imagenes'!$E$16),"")</f>
        <v/>
      </c>
      <c r="H100" s="14" t="str">
        <f t="shared" si="6"/>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c r="B101" s="13"/>
      <c r="C101" s="13"/>
      <c r="D101" s="14"/>
      <c r="E101" s="14"/>
      <c r="F101" s="14" t="str">
        <f t="shared" si="5"/>
        <v/>
      </c>
      <c r="G101" s="14" t="str">
        <f>IF(F101&lt;&gt;"",IF($G$4="Recurso",IF(LEFT($G$5,1)="M",VLOOKUP($G$5,'Definición técnica de imagenes'!$A$3:$G$17,5,FALSE),IF($G$5="F1",'Definición técnica de imagenes'!$E$15,'Definición técnica de imagenes'!$F$13)),'Definición técnica de imagenes'!$E$16),"")</f>
        <v/>
      </c>
      <c r="H101" s="14" t="str">
        <f t="shared" si="6"/>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c r="B102" s="13"/>
      <c r="C102" s="13"/>
      <c r="D102" s="14"/>
      <c r="E102" s="14"/>
      <c r="F102" s="14" t="str">
        <f t="shared" si="5"/>
        <v/>
      </c>
      <c r="G102" s="14" t="str">
        <f>IF(F102&lt;&gt;"",IF($G$4="Recurso",IF(LEFT($G$5,1)="M",VLOOKUP($G$5,'Definición técnica de imagenes'!$A$3:$G$17,5,FALSE),IF($G$5="F1",'Definición técnica de imagenes'!$E$15,'Definición técnica de imagenes'!$F$13)),'Definición técnica de imagenes'!$E$16),"")</f>
        <v/>
      </c>
      <c r="H102" s="14" t="str">
        <f t="shared" si="6"/>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c r="B103" s="13"/>
      <c r="C103" s="13"/>
      <c r="D103" s="14"/>
      <c r="E103" s="14"/>
      <c r="F103" s="14" t="str">
        <f t="shared" si="5"/>
        <v/>
      </c>
      <c r="G103" s="14" t="str">
        <f>IF(F103&lt;&gt;"",IF($G$4="Recurso",IF(LEFT($G$5,1)="M",VLOOKUP($G$5,'Definición técnica de imagenes'!$A$3:$G$17,5,FALSE),IF($G$5="F1",'Definición técnica de imagenes'!$E$15,'Definición técnica de imagenes'!$F$13)),'Definición técnica de imagenes'!$E$16),"")</f>
        <v/>
      </c>
      <c r="H103" s="14" t="str">
        <f t="shared" si="6"/>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c r="B104" s="13"/>
      <c r="C104" s="13"/>
      <c r="D104" s="14"/>
      <c r="E104" s="14"/>
      <c r="F104" s="14" t="str">
        <f t="shared" si="5"/>
        <v/>
      </c>
      <c r="G104" s="14" t="str">
        <f>IF(F104&lt;&gt;"",IF($G$4="Recurso",IF(LEFT($G$5,1)="M",VLOOKUP($G$5,'Definición técnica de imagenes'!$A$3:$G$17,5,FALSE),IF($G$5="F1",'Definición técnica de imagenes'!$E$15,'Definición técnica de imagenes'!$F$13)),'Definición técnica de imagenes'!$E$16),"")</f>
        <v/>
      </c>
      <c r="H104" s="14" t="str">
        <f t="shared" si="6"/>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c r="B105" s="13"/>
      <c r="C105" s="13"/>
      <c r="D105" s="14"/>
      <c r="E105" s="14"/>
      <c r="F105" s="14" t="str">
        <f t="shared" si="5"/>
        <v/>
      </c>
      <c r="G105" s="14" t="str">
        <f>IF(F105&lt;&gt;"",IF($G$4="Recurso",IF(LEFT($G$5,1)="M",VLOOKUP($G$5,'Definición técnica de imagenes'!$A$3:$G$17,5,FALSE),IF($G$5="F1",'Definición técnica de imagenes'!$E$15,'Definición técnica de imagenes'!$F$13)),'Definición técnica de imagenes'!$E$16),"")</f>
        <v/>
      </c>
      <c r="H105" s="14" t="str">
        <f t="shared" si="6"/>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c r="B106" s="13"/>
      <c r="C106" s="13"/>
      <c r="D106" s="14"/>
      <c r="E106" s="14"/>
      <c r="F106" s="14" t="str">
        <f t="shared" si="5"/>
        <v/>
      </c>
      <c r="G106" s="14" t="str">
        <f>IF(F106&lt;&gt;"",IF($G$4="Recurso",IF(LEFT($G$5,1)="M",VLOOKUP($G$5,'Definición técnica de imagenes'!$A$3:$G$17,5,FALSE),IF($G$5="F1",'Definición técnica de imagenes'!$E$15,'Definición técnica de imagenes'!$F$13)),'Definición técnica de imagenes'!$E$16),"")</f>
        <v/>
      </c>
      <c r="H106" s="14" t="str">
        <f t="shared" si="6"/>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c r="B107" s="13"/>
      <c r="C107" s="13"/>
      <c r="D107" s="14"/>
      <c r="E107" s="14"/>
      <c r="F107" s="14" t="str">
        <f t="shared" si="5"/>
        <v/>
      </c>
      <c r="G107" s="14" t="str">
        <f>IF(F107&lt;&gt;"",IF($G$4="Recurso",IF(LEFT($G$5,1)="M",VLOOKUP($G$5,'Definición técnica de imagenes'!$A$3:$G$17,5,FALSE),IF($G$5="F1",'Definición técnica de imagenes'!$E$15,'Definición técnica de imagenes'!$F$13)),'Definición técnica de imagenes'!$E$16),"")</f>
        <v/>
      </c>
      <c r="H107" s="14" t="str">
        <f t="shared" si="6"/>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c r="B108" s="13"/>
      <c r="C108" s="13"/>
      <c r="D108" s="14"/>
      <c r="E108" s="14"/>
      <c r="F108" s="14" t="str">
        <f t="shared" si="5"/>
        <v/>
      </c>
      <c r="G108" s="14" t="str">
        <f>IF(F108&lt;&gt;"",IF($G$4="Recurso",IF(LEFT($G$5,1)="M",VLOOKUP($G$5,'Definición técnica de imagenes'!$A$3:$G$17,5,FALSE),IF($G$5="F1",'Definición técnica de imagenes'!$E$15,'Definición técnica de imagenes'!$F$13)),'Definición técnica de imagenes'!$E$16),"")</f>
        <v/>
      </c>
      <c r="H108" s="14" t="str">
        <f t="shared" si="6"/>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pageMargins left="0.75" right="0.75" top="1" bottom="1" header="0.5" footer="0.5"/>
  <pageSetup orientation="portrait" horizontalDpi="4294967292" verticalDpi="4294967292" r:id="rId1"/>
  <drawing r:id="rId2"/>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6" customWidth="1"/>
    <col min="2" max="2" width="11" style="26"/>
    <col min="3" max="3" width="13.875" style="26" customWidth="1"/>
    <col min="4" max="4" width="11.375" style="26" customWidth="1"/>
    <col min="5" max="7" width="11" style="26"/>
    <col min="8" max="11" width="11" style="26" hidden="1" customWidth="1"/>
    <col min="12" max="16384" width="11" style="26"/>
  </cols>
  <sheetData>
    <row r="1" spans="1:11" ht="16.5" thickBot="1" x14ac:dyDescent="0.3">
      <c r="A1" s="105" t="s">
        <v>38</v>
      </c>
      <c r="B1" s="106"/>
      <c r="C1" s="106"/>
      <c r="D1" s="106"/>
      <c r="E1" s="106"/>
      <c r="F1" s="107"/>
    </row>
    <row r="2" spans="1:11" x14ac:dyDescent="0.25">
      <c r="A2" s="34" t="s">
        <v>42</v>
      </c>
      <c r="B2" s="35"/>
      <c r="C2" s="108" t="s">
        <v>13</v>
      </c>
      <c r="D2" s="109"/>
      <c r="E2" s="110"/>
      <c r="F2" s="36"/>
    </row>
    <row r="3" spans="1:11" ht="63" x14ac:dyDescent="0.25">
      <c r="A3" s="37" t="s">
        <v>43</v>
      </c>
      <c r="B3" s="35"/>
      <c r="C3" s="114" t="s">
        <v>14</v>
      </c>
      <c r="D3" s="115"/>
      <c r="E3" s="116"/>
      <c r="F3" s="36"/>
      <c r="H3" s="26" t="s">
        <v>18</v>
      </c>
      <c r="I3" s="26" t="s">
        <v>19</v>
      </c>
      <c r="J3" s="26" t="s">
        <v>20</v>
      </c>
      <c r="K3" s="26" t="s">
        <v>52</v>
      </c>
    </row>
    <row r="4" spans="1:11" ht="31.5" x14ac:dyDescent="0.25">
      <c r="A4" s="34" t="s">
        <v>44</v>
      </c>
      <c r="B4" s="35"/>
      <c r="C4" s="30" t="s">
        <v>15</v>
      </c>
      <c r="D4" s="29" t="s">
        <v>16</v>
      </c>
      <c r="E4" s="33" t="s">
        <v>17</v>
      </c>
      <c r="F4" s="36"/>
      <c r="H4" s="26" t="s">
        <v>21</v>
      </c>
      <c r="I4" s="26" t="s">
        <v>25</v>
      </c>
      <c r="J4" s="26">
        <v>1</v>
      </c>
      <c r="K4" s="26">
        <v>1</v>
      </c>
    </row>
    <row r="5" spans="1:11" ht="79.5" thickBot="1" x14ac:dyDescent="0.3">
      <c r="A5" s="37" t="s">
        <v>45</v>
      </c>
      <c r="B5" s="35"/>
      <c r="C5" s="32" t="s">
        <v>35</v>
      </c>
      <c r="D5" s="117" t="str">
        <f>CONCATENATE(H21,"_",I21,"_",J21,"_CO")</f>
        <v>LE_07_04_CO</v>
      </c>
      <c r="E5" s="118"/>
      <c r="F5" s="36"/>
      <c r="H5" s="26" t="s">
        <v>22</v>
      </c>
      <c r="I5" s="26" t="s">
        <v>26</v>
      </c>
      <c r="J5" s="26">
        <v>2</v>
      </c>
      <c r="K5" s="26">
        <v>2</v>
      </c>
    </row>
    <row r="6" spans="1:11" ht="32.25" thickBot="1" x14ac:dyDescent="0.3">
      <c r="A6" s="34" t="s">
        <v>10</v>
      </c>
      <c r="B6" s="35"/>
      <c r="C6" s="35"/>
      <c r="D6" s="35"/>
      <c r="E6" s="35"/>
      <c r="F6" s="36"/>
      <c r="H6" s="26" t="s">
        <v>23</v>
      </c>
      <c r="I6" s="26" t="s">
        <v>27</v>
      </c>
      <c r="J6" s="26">
        <v>3</v>
      </c>
      <c r="K6" s="26">
        <v>3</v>
      </c>
    </row>
    <row r="7" spans="1:11" ht="48" thickBot="1" x14ac:dyDescent="0.3">
      <c r="A7" s="37" t="s">
        <v>11</v>
      </c>
      <c r="B7" s="35"/>
      <c r="C7" s="66" t="s">
        <v>127</v>
      </c>
      <c r="D7" s="103" t="str">
        <f>CONCATENATE("SolicitudGrafica_",D5,".xls")</f>
        <v>SolicitudGrafica_LE_07_04_CO.xls</v>
      </c>
      <c r="E7" s="103"/>
      <c r="F7" s="104"/>
      <c r="H7" s="26" t="s">
        <v>24</v>
      </c>
      <c r="I7" s="26" t="s">
        <v>28</v>
      </c>
      <c r="J7" s="26">
        <v>4</v>
      </c>
      <c r="K7" s="26">
        <v>4</v>
      </c>
    </row>
    <row r="8" spans="1:11" ht="47.25" x14ac:dyDescent="0.25">
      <c r="A8" s="37" t="s">
        <v>53</v>
      </c>
      <c r="B8" s="35"/>
      <c r="C8" s="35"/>
      <c r="D8" s="35"/>
      <c r="E8" s="35"/>
      <c r="F8" s="36"/>
      <c r="I8" s="26" t="s">
        <v>29</v>
      </c>
      <c r="J8" s="26">
        <v>5</v>
      </c>
      <c r="K8" s="26">
        <v>5</v>
      </c>
    </row>
    <row r="9" spans="1:11" ht="47.25" x14ac:dyDescent="0.25">
      <c r="A9" s="37" t="s">
        <v>12</v>
      </c>
      <c r="B9" s="35"/>
      <c r="C9" s="35"/>
      <c r="D9" s="35"/>
      <c r="E9" s="35"/>
      <c r="F9" s="36"/>
      <c r="I9" s="26" t="s">
        <v>30</v>
      </c>
      <c r="J9" s="26">
        <v>6</v>
      </c>
      <c r="K9" s="26">
        <v>6</v>
      </c>
    </row>
    <row r="10" spans="1:11" ht="32.25" thickBot="1" x14ac:dyDescent="0.3">
      <c r="A10" s="38" t="s">
        <v>36</v>
      </c>
      <c r="B10" s="39"/>
      <c r="C10" s="39"/>
      <c r="D10" s="39"/>
      <c r="E10" s="39"/>
      <c r="F10" s="40"/>
      <c r="I10" s="26" t="s">
        <v>31</v>
      </c>
      <c r="J10" s="26">
        <v>7</v>
      </c>
      <c r="K10" s="26">
        <v>7</v>
      </c>
    </row>
    <row r="11" spans="1:11" x14ac:dyDescent="0.25">
      <c r="I11" s="26" t="s">
        <v>32</v>
      </c>
      <c r="J11" s="26">
        <v>8</v>
      </c>
      <c r="K11" s="26">
        <v>8</v>
      </c>
    </row>
    <row r="12" spans="1:11" ht="16.5" thickBot="1" x14ac:dyDescent="0.3">
      <c r="I12" s="26" t="s">
        <v>37</v>
      </c>
      <c r="J12" s="26">
        <v>9</v>
      </c>
      <c r="K12" s="26">
        <v>9</v>
      </c>
    </row>
    <row r="13" spans="1:11" x14ac:dyDescent="0.25">
      <c r="A13" s="105" t="s">
        <v>41</v>
      </c>
      <c r="B13" s="106"/>
      <c r="C13" s="106"/>
      <c r="D13" s="106"/>
      <c r="E13" s="106"/>
      <c r="F13" s="107"/>
      <c r="I13" s="26" t="s">
        <v>33</v>
      </c>
      <c r="J13" s="26">
        <v>10</v>
      </c>
      <c r="K13" s="26">
        <v>10</v>
      </c>
    </row>
    <row r="14" spans="1:11" ht="16.5" thickBot="1" x14ac:dyDescent="0.3">
      <c r="A14" s="37"/>
      <c r="B14" s="35"/>
      <c r="C14" s="35"/>
      <c r="D14" s="35"/>
      <c r="E14" s="35"/>
      <c r="F14" s="36"/>
      <c r="I14" s="26" t="s">
        <v>34</v>
      </c>
      <c r="J14" s="26">
        <v>11</v>
      </c>
      <c r="K14" s="26">
        <v>11</v>
      </c>
    </row>
    <row r="15" spans="1:11" x14ac:dyDescent="0.25">
      <c r="A15" s="34" t="s">
        <v>46</v>
      </c>
      <c r="B15" s="35"/>
      <c r="C15" s="108" t="s">
        <v>49</v>
      </c>
      <c r="D15" s="109"/>
      <c r="E15" s="109"/>
      <c r="F15" s="110"/>
      <c r="J15" s="26">
        <v>12</v>
      </c>
      <c r="K15" s="26">
        <v>12</v>
      </c>
    </row>
    <row r="16" spans="1:11" ht="67.150000000000006" customHeight="1" x14ac:dyDescent="0.25">
      <c r="A16" s="37" t="s">
        <v>47</v>
      </c>
      <c r="B16" s="35"/>
      <c r="C16" s="30" t="s">
        <v>15</v>
      </c>
      <c r="D16" s="29" t="s">
        <v>16</v>
      </c>
      <c r="E16" s="29" t="s">
        <v>17</v>
      </c>
      <c r="F16" s="31" t="s">
        <v>50</v>
      </c>
      <c r="J16" s="26">
        <v>13</v>
      </c>
      <c r="K16" s="26">
        <v>13</v>
      </c>
    </row>
    <row r="17" spans="1:11" ht="32.1" customHeight="1" thickBot="1" x14ac:dyDescent="0.3">
      <c r="A17" s="34" t="s">
        <v>44</v>
      </c>
      <c r="B17" s="35"/>
      <c r="C17" s="32" t="s">
        <v>35</v>
      </c>
      <c r="D17" s="111" t="str">
        <f>CONCATENATE(H21,"_",I21,"_",J21,"_",K45)</f>
        <v>LE_07_04_REC10</v>
      </c>
      <c r="E17" s="112"/>
      <c r="F17" s="113"/>
      <c r="J17" s="26">
        <v>14</v>
      </c>
      <c r="K17" s="26">
        <v>14</v>
      </c>
    </row>
    <row r="18" spans="1:11" ht="79.5" thickBot="1" x14ac:dyDescent="0.3">
      <c r="A18" s="37" t="s">
        <v>48</v>
      </c>
      <c r="B18" s="35"/>
      <c r="C18" s="66" t="s">
        <v>128</v>
      </c>
      <c r="D18" s="103" t="str">
        <f>CONCATENATE("SolicitudGrafica_",D17,".xls")</f>
        <v>SolicitudGrafica_LE_07_04_REC10.xls</v>
      </c>
      <c r="E18" s="103"/>
      <c r="F18" s="104"/>
      <c r="J18" s="26">
        <v>15</v>
      </c>
      <c r="K18" s="26">
        <v>15</v>
      </c>
    </row>
    <row r="19" spans="1:11" x14ac:dyDescent="0.25">
      <c r="A19" s="34" t="s">
        <v>10</v>
      </c>
      <c r="B19" s="35"/>
      <c r="C19" s="35"/>
      <c r="D19" s="35"/>
      <c r="E19" s="35"/>
      <c r="F19" s="36"/>
      <c r="H19" s="26">
        <v>3</v>
      </c>
      <c r="J19" s="26">
        <v>16</v>
      </c>
      <c r="K19" s="26">
        <v>16</v>
      </c>
    </row>
    <row r="20" spans="1:11" ht="63.75" thickBot="1" x14ac:dyDescent="0.3">
      <c r="A20" s="38" t="s">
        <v>51</v>
      </c>
      <c r="B20" s="39"/>
      <c r="C20" s="39"/>
      <c r="D20" s="39"/>
      <c r="E20" s="39"/>
      <c r="F20" s="40"/>
      <c r="H20" s="26">
        <v>4</v>
      </c>
      <c r="I20" s="26">
        <v>5</v>
      </c>
      <c r="J20" s="26">
        <v>4</v>
      </c>
      <c r="K20" s="26">
        <v>17</v>
      </c>
    </row>
    <row r="21" spans="1:11" x14ac:dyDescent="0.25">
      <c r="H21" s="26" t="str">
        <f>IF(INDEX(H4:H7,H20)=H4,"MA",IF(INDEX(H4:H7,H20)=H5,"CN",IF(INDEX(H4:H7,H20)=H6,"CS",IF(INDEX(H4:H7,H20)=H7,"LE"))))</f>
        <v>LE</v>
      </c>
      <c r="I21" s="26" t="str">
        <f>CONCATENATE(IF((I20+2)&lt;10,"0",""),I20+2)</f>
        <v>07</v>
      </c>
      <c r="J21" s="26" t="str">
        <f>CONCATENATE(IF(J20&lt;10,"0",""),J20)</f>
        <v>04</v>
      </c>
      <c r="K21" s="26">
        <v>18</v>
      </c>
    </row>
    <row r="22" spans="1:11" x14ac:dyDescent="0.25">
      <c r="K22" s="26">
        <v>19</v>
      </c>
    </row>
    <row r="23" spans="1:11" x14ac:dyDescent="0.25">
      <c r="K23" s="26">
        <v>20</v>
      </c>
    </row>
    <row r="24" spans="1:11" x14ac:dyDescent="0.25">
      <c r="K24" s="26">
        <v>21</v>
      </c>
    </row>
    <row r="25" spans="1:11" x14ac:dyDescent="0.25">
      <c r="K25" s="26">
        <v>22</v>
      </c>
    </row>
    <row r="26" spans="1:11" x14ac:dyDescent="0.25">
      <c r="K26" s="26">
        <v>23</v>
      </c>
    </row>
    <row r="27" spans="1:11" x14ac:dyDescent="0.25">
      <c r="K27" s="26">
        <v>24</v>
      </c>
    </row>
    <row r="28" spans="1:11" x14ac:dyDescent="0.25">
      <c r="K28" s="26">
        <v>25</v>
      </c>
    </row>
    <row r="29" spans="1:11" x14ac:dyDescent="0.25">
      <c r="K29" s="26">
        <v>26</v>
      </c>
    </row>
    <row r="30" spans="1:11" x14ac:dyDescent="0.25">
      <c r="K30" s="26">
        <v>27</v>
      </c>
    </row>
    <row r="31" spans="1:11" x14ac:dyDescent="0.25">
      <c r="K31" s="26">
        <v>28</v>
      </c>
    </row>
    <row r="32" spans="1:11" x14ac:dyDescent="0.25">
      <c r="K32" s="26">
        <v>29</v>
      </c>
    </row>
    <row r="33" spans="11:11" x14ac:dyDescent="0.25">
      <c r="K33" s="26">
        <v>30</v>
      </c>
    </row>
    <row r="34" spans="11:11" x14ac:dyDescent="0.25">
      <c r="K34" s="26">
        <v>31</v>
      </c>
    </row>
    <row r="35" spans="11:11" x14ac:dyDescent="0.25">
      <c r="K35" s="26">
        <v>32</v>
      </c>
    </row>
    <row r="36" spans="11:11" x14ac:dyDescent="0.25">
      <c r="K36" s="26">
        <v>33</v>
      </c>
    </row>
    <row r="37" spans="11:11" x14ac:dyDescent="0.25">
      <c r="K37" s="26">
        <v>34</v>
      </c>
    </row>
    <row r="38" spans="11:11" x14ac:dyDescent="0.25">
      <c r="K38" s="26">
        <v>35</v>
      </c>
    </row>
    <row r="39" spans="11:11" x14ac:dyDescent="0.25">
      <c r="K39" s="26">
        <v>36</v>
      </c>
    </row>
    <row r="40" spans="11:11" x14ac:dyDescent="0.25">
      <c r="K40" s="26">
        <v>37</v>
      </c>
    </row>
    <row r="41" spans="11:11" x14ac:dyDescent="0.25">
      <c r="K41" s="26">
        <v>38</v>
      </c>
    </row>
    <row r="42" spans="11:11" x14ac:dyDescent="0.25">
      <c r="K42" s="26">
        <v>39</v>
      </c>
    </row>
    <row r="43" spans="11:11" x14ac:dyDescent="0.25">
      <c r="K43" s="26">
        <v>40</v>
      </c>
    </row>
    <row r="44" spans="11:11" x14ac:dyDescent="0.25">
      <c r="K44" s="26">
        <v>1</v>
      </c>
    </row>
    <row r="45" spans="11:11" x14ac:dyDescent="0.25">
      <c r="K45" s="26"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6" customWidth="1"/>
    <col min="2" max="2" width="22.25" style="26" customWidth="1"/>
    <col min="3" max="3" width="17.375" style="26" customWidth="1"/>
    <col min="4" max="4" width="10.875" style="26"/>
    <col min="5" max="5" width="11.75" style="26" customWidth="1"/>
    <col min="6" max="6" width="12.75" style="26" customWidth="1"/>
    <col min="7" max="7" width="11" style="26" customWidth="1"/>
    <col min="8" max="8" width="24.5" style="26" customWidth="1"/>
    <col min="9" max="9" width="22.25" style="26" customWidth="1"/>
    <col min="10" max="10" width="20.75" style="26" customWidth="1"/>
    <col min="11" max="11" width="44.5" style="26" customWidth="1"/>
    <col min="12" max="16384" width="10.875" style="26"/>
  </cols>
  <sheetData>
    <row r="1" spans="1:11" x14ac:dyDescent="0.25">
      <c r="A1" s="119" t="s">
        <v>56</v>
      </c>
      <c r="B1" s="119" t="s">
        <v>63</v>
      </c>
      <c r="C1" s="119" t="s">
        <v>64</v>
      </c>
      <c r="D1" s="119" t="s">
        <v>5</v>
      </c>
      <c r="E1" s="119" t="s">
        <v>65</v>
      </c>
      <c r="F1" s="119" t="s">
        <v>66</v>
      </c>
      <c r="G1" s="119" t="s">
        <v>67</v>
      </c>
      <c r="H1" s="120" t="s">
        <v>68</v>
      </c>
      <c r="I1" s="120"/>
      <c r="J1" s="120"/>
    </row>
    <row r="2" spans="1:11" x14ac:dyDescent="0.25">
      <c r="A2" s="119"/>
      <c r="B2" s="119"/>
      <c r="C2" s="119"/>
      <c r="D2" s="119"/>
      <c r="E2" s="119"/>
      <c r="F2" s="119"/>
      <c r="G2" s="119"/>
      <c r="H2" s="45" t="s">
        <v>65</v>
      </c>
      <c r="I2" s="45" t="s">
        <v>66</v>
      </c>
      <c r="J2" s="45" t="s">
        <v>67</v>
      </c>
    </row>
    <row r="3" spans="1:11" s="47" customFormat="1" x14ac:dyDescent="0.25">
      <c r="A3" s="46" t="s">
        <v>69</v>
      </c>
      <c r="B3" s="46" t="s">
        <v>70</v>
      </c>
      <c r="C3" s="46" t="s">
        <v>71</v>
      </c>
      <c r="D3" s="46" t="s">
        <v>72</v>
      </c>
      <c r="E3" s="46" t="s">
        <v>73</v>
      </c>
      <c r="F3" s="46"/>
      <c r="G3" s="46"/>
      <c r="H3" s="46" t="s">
        <v>130</v>
      </c>
      <c r="I3" s="46"/>
      <c r="J3" s="46"/>
    </row>
    <row r="4" spans="1:11" s="47" customFormat="1" x14ac:dyDescent="0.25">
      <c r="A4" s="48" t="s">
        <v>57</v>
      </c>
      <c r="B4" s="48" t="s">
        <v>74</v>
      </c>
      <c r="C4" s="48" t="s">
        <v>71</v>
      </c>
      <c r="D4" s="48" t="s">
        <v>72</v>
      </c>
      <c r="E4" s="48" t="s">
        <v>75</v>
      </c>
      <c r="F4" s="48" t="s">
        <v>76</v>
      </c>
      <c r="G4" s="48"/>
      <c r="H4" s="48" t="s">
        <v>131</v>
      </c>
      <c r="I4" s="48" t="s">
        <v>133</v>
      </c>
      <c r="J4" s="48"/>
    </row>
    <row r="5" spans="1:11" s="47" customFormat="1" x14ac:dyDescent="0.25">
      <c r="A5" s="49" t="s">
        <v>77</v>
      </c>
      <c r="B5" s="48" t="s">
        <v>78</v>
      </c>
      <c r="C5" s="48" t="s">
        <v>71</v>
      </c>
      <c r="D5" s="48" t="s">
        <v>72</v>
      </c>
      <c r="E5" s="48" t="s">
        <v>75</v>
      </c>
      <c r="F5" s="48" t="s">
        <v>76</v>
      </c>
      <c r="G5" s="50"/>
      <c r="H5" s="48" t="s">
        <v>131</v>
      </c>
      <c r="I5" s="48" t="s">
        <v>133</v>
      </c>
      <c r="J5" s="50"/>
    </row>
    <row r="6" spans="1:11" s="47" customFormat="1" x14ac:dyDescent="0.25">
      <c r="A6" s="48" t="s">
        <v>58</v>
      </c>
      <c r="B6" s="48" t="s">
        <v>79</v>
      </c>
      <c r="C6" s="48" t="s">
        <v>71</v>
      </c>
      <c r="D6" s="48" t="s">
        <v>72</v>
      </c>
      <c r="E6" s="48" t="s">
        <v>75</v>
      </c>
      <c r="F6" s="48" t="s">
        <v>76</v>
      </c>
      <c r="G6" s="48" t="s">
        <v>73</v>
      </c>
      <c r="H6" s="48" t="s">
        <v>131</v>
      </c>
      <c r="I6" s="48" t="s">
        <v>133</v>
      </c>
      <c r="J6" s="48" t="s">
        <v>134</v>
      </c>
    </row>
    <row r="7" spans="1:11" s="47" customFormat="1" ht="25.5" x14ac:dyDescent="0.25">
      <c r="A7" s="48" t="s">
        <v>80</v>
      </c>
      <c r="B7" s="48" t="s">
        <v>81</v>
      </c>
      <c r="C7" s="48" t="s">
        <v>71</v>
      </c>
      <c r="D7" s="48" t="s">
        <v>72</v>
      </c>
      <c r="E7" s="48" t="s">
        <v>75</v>
      </c>
      <c r="F7" s="48" t="s">
        <v>76</v>
      </c>
      <c r="G7" s="48"/>
      <c r="H7" s="48" t="s">
        <v>131</v>
      </c>
      <c r="I7" s="48" t="s">
        <v>133</v>
      </c>
      <c r="J7" s="48"/>
    </row>
    <row r="8" spans="1:11" s="47" customFormat="1" ht="25.5" x14ac:dyDescent="0.25">
      <c r="A8" s="48" t="s">
        <v>82</v>
      </c>
      <c r="B8" s="48" t="s">
        <v>83</v>
      </c>
      <c r="C8" s="48" t="s">
        <v>71</v>
      </c>
      <c r="D8" s="48" t="s">
        <v>72</v>
      </c>
      <c r="E8" s="48" t="s">
        <v>75</v>
      </c>
      <c r="F8" s="48" t="s">
        <v>76</v>
      </c>
      <c r="G8" s="48"/>
      <c r="H8" s="48" t="s">
        <v>131</v>
      </c>
      <c r="I8" s="48" t="s">
        <v>133</v>
      </c>
      <c r="J8" s="48"/>
    </row>
    <row r="9" spans="1:11" s="47" customFormat="1" x14ac:dyDescent="0.25">
      <c r="A9" s="48" t="s">
        <v>84</v>
      </c>
      <c r="B9" s="48" t="s">
        <v>85</v>
      </c>
      <c r="C9" s="48" t="s">
        <v>71</v>
      </c>
      <c r="D9" s="48" t="s">
        <v>72</v>
      </c>
      <c r="E9" s="48" t="s">
        <v>75</v>
      </c>
      <c r="F9" s="48" t="s">
        <v>76</v>
      </c>
      <c r="G9" s="48"/>
      <c r="H9" s="48" t="s">
        <v>131</v>
      </c>
      <c r="I9" s="48" t="s">
        <v>133</v>
      </c>
      <c r="J9" s="48"/>
    </row>
    <row r="10" spans="1:11" s="47" customFormat="1" x14ac:dyDescent="0.25">
      <c r="A10" s="48" t="s">
        <v>86</v>
      </c>
      <c r="B10" s="48" t="s">
        <v>87</v>
      </c>
      <c r="C10" s="48" t="s">
        <v>71</v>
      </c>
      <c r="D10" s="48" t="s">
        <v>72</v>
      </c>
      <c r="E10" s="48" t="s">
        <v>88</v>
      </c>
      <c r="F10" s="48"/>
      <c r="G10" s="48"/>
      <c r="H10" s="48" t="s">
        <v>130</v>
      </c>
      <c r="I10" s="48" t="s">
        <v>133</v>
      </c>
      <c r="J10" s="48"/>
    </row>
    <row r="11" spans="1:11" s="47" customFormat="1" ht="25.5" x14ac:dyDescent="0.25">
      <c r="A11" s="48" t="s">
        <v>89</v>
      </c>
      <c r="B11" s="48" t="s">
        <v>90</v>
      </c>
      <c r="C11" s="48" t="s">
        <v>71</v>
      </c>
      <c r="D11" s="48" t="s">
        <v>72</v>
      </c>
      <c r="E11" s="48" t="s">
        <v>75</v>
      </c>
      <c r="F11" s="48" t="s">
        <v>76</v>
      </c>
      <c r="G11" s="48"/>
      <c r="H11" s="48" t="s">
        <v>131</v>
      </c>
      <c r="I11" s="48" t="s">
        <v>133</v>
      </c>
      <c r="J11" s="48"/>
    </row>
    <row r="12" spans="1:11" s="47" customFormat="1" x14ac:dyDescent="0.25">
      <c r="A12" s="48" t="s">
        <v>91</v>
      </c>
      <c r="B12" s="48" t="s">
        <v>92</v>
      </c>
      <c r="C12" s="48" t="s">
        <v>71</v>
      </c>
      <c r="D12" s="48" t="s">
        <v>72</v>
      </c>
      <c r="E12" s="48" t="s">
        <v>75</v>
      </c>
      <c r="F12" s="48" t="s">
        <v>76</v>
      </c>
      <c r="G12" s="48"/>
      <c r="H12" s="48" t="s">
        <v>131</v>
      </c>
      <c r="I12" s="48" t="s">
        <v>133</v>
      </c>
      <c r="J12" s="48"/>
    </row>
    <row r="13" spans="1:11" ht="63" x14ac:dyDescent="0.25">
      <c r="A13" s="51" t="s">
        <v>93</v>
      </c>
      <c r="B13" s="51" t="s">
        <v>94</v>
      </c>
      <c r="C13" s="48" t="s">
        <v>71</v>
      </c>
      <c r="D13" s="52" t="s">
        <v>95</v>
      </c>
      <c r="E13" s="52"/>
      <c r="F13" s="53" t="s">
        <v>125</v>
      </c>
      <c r="G13" s="51"/>
      <c r="H13" s="48"/>
      <c r="I13" s="48" t="s">
        <v>130</v>
      </c>
      <c r="J13" s="51"/>
      <c r="K13" s="26" t="s">
        <v>96</v>
      </c>
    </row>
    <row r="14" spans="1:11" x14ac:dyDescent="0.25">
      <c r="A14" s="51" t="s">
        <v>97</v>
      </c>
      <c r="B14" s="51" t="s">
        <v>98</v>
      </c>
      <c r="C14" s="48" t="s">
        <v>71</v>
      </c>
      <c r="D14" s="52" t="s">
        <v>72</v>
      </c>
      <c r="E14" s="52"/>
      <c r="F14" s="53" t="s">
        <v>126</v>
      </c>
      <c r="G14" s="51"/>
      <c r="H14" s="48"/>
      <c r="I14" s="48" t="s">
        <v>130</v>
      </c>
      <c r="J14" s="51"/>
    </row>
    <row r="15" spans="1:11" ht="31.5" x14ac:dyDescent="0.25">
      <c r="A15" s="51" t="s">
        <v>99</v>
      </c>
      <c r="B15" s="51" t="s">
        <v>100</v>
      </c>
      <c r="C15" s="48" t="s">
        <v>101</v>
      </c>
      <c r="D15" s="51" t="s">
        <v>95</v>
      </c>
      <c r="E15" s="51" t="s">
        <v>124</v>
      </c>
      <c r="F15" s="51"/>
      <c r="G15" s="51"/>
      <c r="H15" s="48" t="s">
        <v>130</v>
      </c>
      <c r="I15" s="51"/>
      <c r="J15" s="51"/>
      <c r="K15" s="26" t="s">
        <v>102</v>
      </c>
    </row>
    <row r="16" spans="1:11" ht="94.5" x14ac:dyDescent="0.25">
      <c r="A16" s="53" t="s">
        <v>103</v>
      </c>
      <c r="B16" s="53"/>
      <c r="C16" s="49" t="s">
        <v>101</v>
      </c>
      <c r="D16" s="53" t="s">
        <v>104</v>
      </c>
      <c r="E16" s="52" t="s">
        <v>122</v>
      </c>
      <c r="F16" s="52" t="s">
        <v>123</v>
      </c>
      <c r="G16" s="52"/>
      <c r="H16" s="53" t="s">
        <v>132</v>
      </c>
      <c r="I16" s="53" t="s">
        <v>135</v>
      </c>
      <c r="J16" s="52"/>
      <c r="K16" s="54" t="s">
        <v>105</v>
      </c>
    </row>
    <row r="17" spans="1:11" ht="25.5" x14ac:dyDescent="0.25">
      <c r="A17" s="48" t="s">
        <v>106</v>
      </c>
      <c r="B17" s="48"/>
      <c r="C17" s="48" t="s">
        <v>71</v>
      </c>
      <c r="D17" s="48" t="s">
        <v>72</v>
      </c>
      <c r="E17" s="48" t="s">
        <v>107</v>
      </c>
      <c r="F17" s="48" t="s">
        <v>108</v>
      </c>
      <c r="G17" s="48"/>
      <c r="H17" s="55" t="s">
        <v>109</v>
      </c>
      <c r="I17" s="55" t="s">
        <v>110</v>
      </c>
      <c r="J17" s="48"/>
      <c r="K17" s="56" t="s">
        <v>111</v>
      </c>
    </row>
    <row r="20" spans="1:11" x14ac:dyDescent="0.25">
      <c r="A20" s="57" t="s">
        <v>112</v>
      </c>
    </row>
    <row r="21" spans="1:11" x14ac:dyDescent="0.25">
      <c r="A21" s="58" t="s">
        <v>113</v>
      </c>
      <c r="B21" s="59" t="s">
        <v>136</v>
      </c>
      <c r="C21" s="60" t="s">
        <v>22</v>
      </c>
      <c r="D21" s="59"/>
      <c r="E21" s="59"/>
    </row>
    <row r="22" spans="1:11" x14ac:dyDescent="0.25">
      <c r="A22" s="61" t="s">
        <v>114</v>
      </c>
      <c r="B22" s="67" t="s">
        <v>137</v>
      </c>
      <c r="C22" s="63" t="s">
        <v>138</v>
      </c>
      <c r="D22" s="62"/>
      <c r="E22" s="62"/>
    </row>
    <row r="23" spans="1:11" x14ac:dyDescent="0.25">
      <c r="A23" s="61" t="s">
        <v>115</v>
      </c>
      <c r="B23" s="67" t="s">
        <v>139</v>
      </c>
      <c r="C23" s="63" t="s">
        <v>140</v>
      </c>
      <c r="D23" s="62"/>
      <c r="E23" s="62"/>
    </row>
    <row r="24" spans="1:11" ht="31.5" x14ac:dyDescent="0.25">
      <c r="A24" s="61" t="s">
        <v>116</v>
      </c>
      <c r="B24" s="62" t="s">
        <v>141</v>
      </c>
      <c r="C24" s="63" t="s">
        <v>144</v>
      </c>
      <c r="D24" s="62"/>
      <c r="E24" s="62"/>
    </row>
    <row r="25" spans="1:11" x14ac:dyDescent="0.25">
      <c r="A25" s="61" t="s">
        <v>117</v>
      </c>
      <c r="B25" s="62" t="s">
        <v>142</v>
      </c>
      <c r="C25" s="63" t="s">
        <v>143</v>
      </c>
      <c r="D25" s="62"/>
      <c r="E25" s="62"/>
    </row>
    <row r="26" spans="1:11" ht="63" x14ac:dyDescent="0.25">
      <c r="A26" s="61" t="s">
        <v>118</v>
      </c>
      <c r="B26" s="62" t="s">
        <v>119</v>
      </c>
      <c r="C26" s="63" t="s">
        <v>120</v>
      </c>
      <c r="D26" s="62"/>
      <c r="E26" s="62"/>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ASISTENTE ALEJO</cp:lastModifiedBy>
  <dcterms:created xsi:type="dcterms:W3CDTF">2014-07-01T23:43:25Z</dcterms:created>
  <dcterms:modified xsi:type="dcterms:W3CDTF">2015-05-22T04:38:31Z</dcterms:modified>
</cp:coreProperties>
</file>